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1-5 担い手育成係\005_国補助事業（担い手育成担当）\002-01_農地利用効率化等支援交付金（旧強い農業）\R6\"/>
    </mc:Choice>
  </mc:AlternateContent>
  <bookViews>
    <workbookView xWindow="0" yWindow="0" windowWidth="20496" windowHeight="7536" tabRatio="811"/>
  </bookViews>
  <sheets>
    <sheet name="付加価値額計画" sheetId="45" r:id="rId1"/>
    <sheet name="農業原価" sheetId="46" r:id="rId2"/>
    <sheet name="一般管理費" sheetId="47" r:id="rId3"/>
    <sheet name="販売計画" sheetId="48" r:id="rId4"/>
    <sheet name="雑収入明細" sheetId="49" r:id="rId5"/>
    <sheet name="経営面積の拡大" sheetId="38" r:id="rId6"/>
    <sheet name="経営コスト" sheetId="41" r:id="rId7"/>
    <sheet name="労働時間の縮減" sheetId="42" r:id="rId8"/>
    <sheet name="規模決定資料" sheetId="43" r:id="rId9"/>
    <sheet name="実作業率" sheetId="44" r:id="rId10"/>
  </sheets>
  <definedNames>
    <definedName name="_xlnm.Print_Area" localSheetId="2">一般管理費!$A$1:$L$38</definedName>
    <definedName name="_xlnm.Print_Area" localSheetId="8">規模決定資料!$A$1:$G$20</definedName>
    <definedName name="_xlnm.Print_Area" localSheetId="4">雑収入明細!$A$1:$L$21</definedName>
    <definedName name="_xlnm.Print_Area" localSheetId="1">農業原価!$A$1:$L$42</definedName>
    <definedName name="_xlnm.Print_Area" localSheetId="3">販売計画!$A$1:$L$56</definedName>
    <definedName name="_xlnm.Print_Area" localSheetId="0">付加価値額計画!$A$1:$N$42</definedName>
    <definedName name="管轄局" localSheetId="9">#REF!</definedName>
    <definedName name="管轄局">#REF!</definedName>
    <definedName name="政策目的" localSheetId="9">#REF!</definedName>
    <definedName name="政策目的">#REF!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49" l="1"/>
  <c r="J17" i="49"/>
  <c r="I17" i="49"/>
  <c r="H17" i="49"/>
  <c r="G17" i="49"/>
  <c r="J6" i="49"/>
  <c r="I6" i="49"/>
  <c r="H6" i="49"/>
  <c r="G6" i="49"/>
  <c r="J4" i="49"/>
  <c r="I4" i="49"/>
  <c r="H4" i="49"/>
  <c r="G4" i="49"/>
  <c r="J50" i="48"/>
  <c r="J52" i="48" s="1"/>
  <c r="H50" i="48"/>
  <c r="H52" i="48" s="1"/>
  <c r="F50" i="48"/>
  <c r="F52" i="48" s="1"/>
  <c r="D50" i="48"/>
  <c r="D52" i="48" s="1"/>
  <c r="J39" i="48"/>
  <c r="H39" i="48"/>
  <c r="F39" i="48"/>
  <c r="D39" i="48"/>
  <c r="J36" i="48"/>
  <c r="H36" i="48"/>
  <c r="F36" i="48"/>
  <c r="D36" i="48"/>
  <c r="J33" i="48"/>
  <c r="J40" i="48" s="1"/>
  <c r="J41" i="48" s="1"/>
  <c r="H33" i="48"/>
  <c r="H40" i="48" s="1"/>
  <c r="H41" i="48" s="1"/>
  <c r="F33" i="48"/>
  <c r="F40" i="48" s="1"/>
  <c r="F41" i="48" s="1"/>
  <c r="D33" i="48"/>
  <c r="D40" i="48" s="1"/>
  <c r="L30" i="48"/>
  <c r="L44" i="48" s="1"/>
  <c r="J30" i="48"/>
  <c r="J44" i="48" s="1"/>
  <c r="H30" i="48"/>
  <c r="H44" i="48" s="1"/>
  <c r="F30" i="48"/>
  <c r="F44" i="48" s="1"/>
  <c r="D30" i="48"/>
  <c r="D44" i="48" s="1"/>
  <c r="J23" i="48"/>
  <c r="J25" i="48" s="1"/>
  <c r="H23" i="48"/>
  <c r="H25" i="48" s="1"/>
  <c r="F23" i="48"/>
  <c r="F25" i="48" s="1"/>
  <c r="D23" i="48"/>
  <c r="D25" i="48" s="1"/>
  <c r="J18" i="48"/>
  <c r="J20" i="48" s="1"/>
  <c r="H18" i="48"/>
  <c r="H20" i="48" s="1"/>
  <c r="F18" i="48"/>
  <c r="F20" i="48" s="1"/>
  <c r="D18" i="48"/>
  <c r="D20" i="48" s="1"/>
  <c r="J13" i="48"/>
  <c r="J15" i="48" s="1"/>
  <c r="H13" i="48"/>
  <c r="H15" i="48" s="1"/>
  <c r="F13" i="48"/>
  <c r="F15" i="48" s="1"/>
  <c r="D13" i="48"/>
  <c r="D15" i="48" s="1"/>
  <c r="J8" i="48"/>
  <c r="J10" i="48" s="1"/>
  <c r="J26" i="48" s="1"/>
  <c r="H8" i="48"/>
  <c r="H10" i="48" s="1"/>
  <c r="H26" i="48" s="1"/>
  <c r="F8" i="48"/>
  <c r="F10" i="48" s="1"/>
  <c r="F26" i="48" s="1"/>
  <c r="D8" i="48"/>
  <c r="D10" i="48" s="1"/>
  <c r="D26" i="48" s="1"/>
  <c r="D45" i="48" s="1"/>
  <c r="J5" i="48"/>
  <c r="H5" i="48"/>
  <c r="F5" i="48"/>
  <c r="D5" i="48"/>
  <c r="K34" i="47"/>
  <c r="J34" i="47"/>
  <c r="J31" i="47"/>
  <c r="I31" i="47"/>
  <c r="H31" i="47"/>
  <c r="G31" i="47"/>
  <c r="K31" i="47" s="1"/>
  <c r="J30" i="47"/>
  <c r="I30" i="47"/>
  <c r="H30" i="47"/>
  <c r="G30" i="47"/>
  <c r="G27" i="47" s="1"/>
  <c r="J29" i="47"/>
  <c r="I29" i="47"/>
  <c r="H29" i="47"/>
  <c r="G29" i="47"/>
  <c r="K29" i="47" s="1"/>
  <c r="J28" i="47"/>
  <c r="I28" i="47"/>
  <c r="I27" i="47" s="1"/>
  <c r="K33" i="45" s="1"/>
  <c r="K31" i="45" s="1"/>
  <c r="H28" i="47"/>
  <c r="H27" i="47" s="1"/>
  <c r="J33" i="45" s="1"/>
  <c r="G28" i="47"/>
  <c r="K28" i="47" s="1"/>
  <c r="J27" i="47"/>
  <c r="L33" i="45" s="1"/>
  <c r="K26" i="47"/>
  <c r="K25" i="47"/>
  <c r="K24" i="47"/>
  <c r="K23" i="47"/>
  <c r="K22" i="47"/>
  <c r="K21" i="47"/>
  <c r="K20" i="47"/>
  <c r="K19" i="47"/>
  <c r="K18" i="47"/>
  <c r="K17" i="47"/>
  <c r="K16" i="47"/>
  <c r="K15" i="47"/>
  <c r="K14" i="47"/>
  <c r="K13" i="47"/>
  <c r="K12" i="47"/>
  <c r="K11" i="47"/>
  <c r="K10" i="47"/>
  <c r="K9" i="47"/>
  <c r="J8" i="47"/>
  <c r="L25" i="45" s="1"/>
  <c r="I8" i="47"/>
  <c r="I34" i="47" s="1"/>
  <c r="H8" i="47"/>
  <c r="H34" i="47" s="1"/>
  <c r="G8" i="47"/>
  <c r="K8" i="47" s="1"/>
  <c r="J6" i="47"/>
  <c r="I6" i="47"/>
  <c r="H6" i="47"/>
  <c r="G6" i="47"/>
  <c r="J3" i="47"/>
  <c r="E3" i="47"/>
  <c r="K38" i="46"/>
  <c r="K35" i="46"/>
  <c r="K34" i="46"/>
  <c r="K33" i="46"/>
  <c r="J33" i="46"/>
  <c r="I33" i="46"/>
  <c r="H33" i="46"/>
  <c r="G33" i="46"/>
  <c r="K32" i="46"/>
  <c r="K31" i="46"/>
  <c r="K30" i="46"/>
  <c r="K29" i="46"/>
  <c r="K28" i="46"/>
  <c r="K27" i="46"/>
  <c r="K26" i="46"/>
  <c r="K25" i="46"/>
  <c r="K24" i="46"/>
  <c r="K23" i="46"/>
  <c r="K22" i="46"/>
  <c r="K21" i="46"/>
  <c r="J20" i="46"/>
  <c r="I20" i="46"/>
  <c r="H20" i="46"/>
  <c r="J32" i="45" s="1"/>
  <c r="J31" i="45" s="1"/>
  <c r="G20" i="46"/>
  <c r="G9" i="46" s="1"/>
  <c r="K19" i="46"/>
  <c r="K18" i="46"/>
  <c r="K17" i="46"/>
  <c r="K16" i="46"/>
  <c r="K15" i="46"/>
  <c r="J14" i="46"/>
  <c r="I14" i="46"/>
  <c r="I9" i="46" s="1"/>
  <c r="I8" i="46" s="1"/>
  <c r="H14" i="46"/>
  <c r="H9" i="46" s="1"/>
  <c r="H8" i="46" s="1"/>
  <c r="G14" i="46"/>
  <c r="K14" i="46" s="1"/>
  <c r="K13" i="46"/>
  <c r="K12" i="46"/>
  <c r="K11" i="46"/>
  <c r="K10" i="46"/>
  <c r="J9" i="46"/>
  <c r="J8" i="46" s="1"/>
  <c r="J6" i="46"/>
  <c r="I6" i="46"/>
  <c r="H6" i="46"/>
  <c r="G6" i="46"/>
  <c r="J3" i="46"/>
  <c r="E3" i="46"/>
  <c r="M36" i="45"/>
  <c r="M34" i="45"/>
  <c r="L32" i="45"/>
  <c r="L31" i="45" s="1"/>
  <c r="K32" i="45"/>
  <c r="M29" i="45"/>
  <c r="M28" i="45"/>
  <c r="M27" i="45"/>
  <c r="M26" i="45"/>
  <c r="J25" i="45"/>
  <c r="I25" i="45"/>
  <c r="M25" i="45" s="1"/>
  <c r="M24" i="45"/>
  <c r="M23" i="45"/>
  <c r="M21" i="45"/>
  <c r="M18" i="45"/>
  <c r="M17" i="45"/>
  <c r="M16" i="45"/>
  <c r="M15" i="45"/>
  <c r="M14" i="45"/>
  <c r="L13" i="45"/>
  <c r="K13" i="45"/>
  <c r="J13" i="45"/>
  <c r="I13" i="45"/>
  <c r="I10" i="45" s="1"/>
  <c r="M12" i="45"/>
  <c r="M11" i="45"/>
  <c r="A8" i="45"/>
  <c r="I38" i="46" l="1"/>
  <c r="K22" i="45"/>
  <c r="M10" i="45"/>
  <c r="J27" i="48"/>
  <c r="J45" i="48"/>
  <c r="I33" i="45"/>
  <c r="M33" i="45" s="1"/>
  <c r="K27" i="47"/>
  <c r="H27" i="48"/>
  <c r="H45" i="48"/>
  <c r="L22" i="45"/>
  <c r="L20" i="45" s="1"/>
  <c r="J38" i="46"/>
  <c r="H38" i="46"/>
  <c r="J22" i="45"/>
  <c r="J20" i="45" s="1"/>
  <c r="K9" i="46"/>
  <c r="G8" i="46"/>
  <c r="F45" i="48"/>
  <c r="F27" i="48"/>
  <c r="M13" i="45"/>
  <c r="K20" i="46"/>
  <c r="K30" i="47"/>
  <c r="K25" i="45"/>
  <c r="I32" i="45"/>
  <c r="H29" i="44"/>
  <c r="C32" i="44" s="1"/>
  <c r="C33" i="44" s="1"/>
  <c r="H14" i="44"/>
  <c r="C17" i="44" s="1"/>
  <c r="C18" i="44" s="1"/>
  <c r="H46" i="48" l="1"/>
  <c r="K11" i="45"/>
  <c r="K10" i="45" s="1"/>
  <c r="K20" i="45"/>
  <c r="M32" i="45"/>
  <c r="I31" i="45"/>
  <c r="M31" i="45" s="1"/>
  <c r="J46" i="48"/>
  <c r="L11" i="45"/>
  <c r="L10" i="45" s="1"/>
  <c r="J11" i="45"/>
  <c r="J10" i="45" s="1"/>
  <c r="F46" i="48"/>
  <c r="K8" i="46"/>
  <c r="I22" i="45"/>
  <c r="E17" i="43"/>
  <c r="E15" i="43"/>
  <c r="E11" i="43"/>
  <c r="E12" i="43" s="1"/>
  <c r="E18" i="43" s="1"/>
  <c r="E20" i="43" s="1"/>
  <c r="E8" i="43"/>
  <c r="J38" i="45" l="1"/>
  <c r="J8" i="45"/>
  <c r="L8" i="45"/>
  <c r="L38" i="45"/>
  <c r="M22" i="45"/>
  <c r="I20" i="45"/>
  <c r="K38" i="45"/>
  <c r="K8" i="45"/>
  <c r="J17" i="42"/>
  <c r="G9" i="42"/>
  <c r="G6" i="42"/>
  <c r="K9" i="42"/>
  <c r="K6" i="42"/>
  <c r="J13" i="42" s="1"/>
  <c r="J15" i="42" s="1"/>
  <c r="I6" i="42"/>
  <c r="M6" i="42"/>
  <c r="I9" i="42"/>
  <c r="M20" i="45" l="1"/>
  <c r="I8" i="45"/>
  <c r="M8" i="45" s="1"/>
  <c r="I38" i="45"/>
  <c r="M38" i="45" s="1"/>
  <c r="K26" i="41"/>
  <c r="K30" i="41" s="1"/>
  <c r="J26" i="41"/>
  <c r="J30" i="41" s="1"/>
  <c r="I26" i="41"/>
  <c r="I30" i="41" s="1"/>
  <c r="H26" i="41"/>
  <c r="H30" i="41" s="1"/>
  <c r="E32" i="41"/>
  <c r="C30" i="41"/>
  <c r="D30" i="41"/>
  <c r="E30" i="41"/>
  <c r="B30" i="41"/>
  <c r="C26" i="41"/>
  <c r="D26" i="41"/>
  <c r="E26" i="41"/>
  <c r="B26" i="41"/>
  <c r="K32" i="41" l="1"/>
  <c r="D18" i="38" l="1"/>
  <c r="F7" i="38"/>
  <c r="E6" i="38"/>
  <c r="D6" i="38"/>
  <c r="C6" i="38"/>
  <c r="B6" i="38"/>
  <c r="F5" i="38"/>
  <c r="F4" i="38"/>
  <c r="F3" i="38"/>
  <c r="F6" i="38" s="1"/>
</calcChain>
</file>

<file path=xl/comments1.xml><?xml version="1.0" encoding="utf-8"?>
<comments xmlns="http://schemas.openxmlformats.org/spreadsheetml/2006/main">
  <authors>
    <author>政策企画部情報システム課</author>
    <author>oa</author>
    <author>山之内　講敏</author>
  </authors>
  <commentList>
    <comment ref="I6" authorId="0" shapeId="0">
      <text>
        <r>
          <rPr>
            <b/>
            <sz val="9"/>
            <color indexed="81"/>
            <rFont val="MS P ゴシック"/>
            <family val="3"/>
            <charset val="128"/>
          </rPr>
          <t>会計年度を選択</t>
        </r>
      </text>
    </comment>
    <comment ref="M8" authorId="1" shapeId="0">
      <text>
        <r>
          <rPr>
            <sz val="9"/>
            <color indexed="81"/>
            <rFont val="MS P ゴシック"/>
            <family val="3"/>
            <charset val="128"/>
          </rPr>
          <t xml:space="preserve">R3会計年度が直近の場合、拡大率は３／４を乗じることになります。
</t>
        </r>
      </text>
    </comment>
    <comment ref="N15" authorId="2" shapeId="0">
      <text>
        <r>
          <rPr>
            <b/>
            <sz val="9"/>
            <color indexed="81"/>
            <rFont val="MS P ゴシック"/>
            <family val="3"/>
            <charset val="128"/>
          </rPr>
          <t>　このあたりは、入れる必要はありません。
　将来見込むことも難しいですし、配分ポイントの算出と方針が異なってしまうので。</t>
        </r>
        <r>
          <rPr>
            <sz val="9"/>
            <color indexed="81"/>
            <rFont val="MS P ゴシック"/>
            <family val="3"/>
            <charset val="128"/>
          </rPr>
          <t xml:space="preserve">
</t>
        </r>
      </text>
    </comment>
    <comment ref="G20" authorId="2" shapeId="0">
      <text>
        <r>
          <rPr>
            <b/>
            <sz val="9"/>
            <color indexed="81"/>
            <rFont val="MS P ゴシック"/>
            <family val="3"/>
            <charset val="128"/>
          </rPr>
          <t xml:space="preserve">支払利息、固定資産圧縮損、基盤強化準備金繰入れは、費用総額に含めない。
</t>
        </r>
      </text>
    </comment>
  </commentList>
</comments>
</file>

<file path=xl/comments2.xml><?xml version="1.0" encoding="utf-8"?>
<comments xmlns="http://schemas.openxmlformats.org/spreadsheetml/2006/main">
  <authors>
    <author>Administrator</author>
  </authors>
  <commentList>
    <comment ref="H34" authorId="0" shapeId="0">
      <text>
        <r>
          <rPr>
            <b/>
            <sz val="9"/>
            <color indexed="81"/>
            <rFont val="ＭＳ Ｐゴシック"/>
            <family val="3"/>
            <charset val="128"/>
          </rPr>
          <t>前年の期末仕掛品棚卸高を記入</t>
        </r>
      </text>
    </comment>
  </commentList>
</comments>
</file>

<file path=xl/comments3.xml><?xml version="1.0" encoding="utf-8"?>
<comments xmlns="http://schemas.openxmlformats.org/spreadsheetml/2006/main">
  <authors>
    <author>東海農政局</author>
    <author>山之内　講敏</author>
    <author>政策企画部情報システム課</author>
  </authors>
  <commentList>
    <comment ref="D4" authorId="0" shapeId="0">
      <text>
        <r>
          <rPr>
            <sz val="9"/>
            <color indexed="81"/>
            <rFont val="ＭＳ Ｐゴシック"/>
            <family val="3"/>
            <charset val="128"/>
          </rPr>
          <t>現状は計画承認時点で客観的に把握できる直近の資料を用いて記入する。</t>
        </r>
      </text>
    </comment>
    <comment ref="F4" authorId="0" shapeId="0">
      <text>
        <r>
          <rPr>
            <sz val="9"/>
            <color indexed="81"/>
            <rFont val="ＭＳ Ｐゴシック"/>
            <family val="3"/>
            <charset val="128"/>
          </rPr>
          <t>支援計画承認時に30年度の作付面積が判明している場合、１年度目の生産規模は30年度の実績値を用いる。
（例えば、７月末が計画承認の場合、水稲は既に作付が終了しており、経営所得安定対策の営農計画書は提出済のことから、30年度は計画値でなく実績値を用いる）
なお、機械導入前に既に目標達成（売上高の10％以上拡大）が見込ま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 ref="L4" authorId="0" shapeId="0">
      <text>
        <r>
          <rPr>
            <sz val="9"/>
            <color indexed="81"/>
            <rFont val="ＭＳ Ｐゴシック"/>
            <family val="3"/>
            <charset val="128"/>
          </rPr>
          <t>生産規模、単収、販売単価等の根拠を記載する。
必要に応じて参考資料を添付する。</t>
        </r>
      </text>
    </comment>
    <comment ref="L6" authorId="1" shapeId="0">
      <text>
        <r>
          <rPr>
            <b/>
            <sz val="9"/>
            <color indexed="81"/>
            <rFont val="MS P ゴシック"/>
            <family val="3"/>
            <charset val="128"/>
          </rPr>
          <t xml:space="preserve">成果目標（付加価値額の向上、農産物の価値向上、単収増等）に関係する部分は、特に記載し、内訳を参考資料として整理する。
</t>
        </r>
      </text>
    </comment>
    <comment ref="B7" authorId="0" shapeId="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J7" authorId="2" shapeId="0">
      <text>
        <r>
          <rPr>
            <b/>
            <sz val="9"/>
            <color indexed="81"/>
            <rFont val="MS P ゴシック"/>
            <family val="3"/>
            <charset val="128"/>
          </rPr>
          <t>単収増の目標を設定の場合、ここと整合する</t>
        </r>
      </text>
    </comment>
    <comment ref="B9"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J46" authorId="0" shapeId="0">
      <text>
        <r>
          <rPr>
            <sz val="9"/>
            <color indexed="81"/>
            <rFont val="ＭＳ Ｐゴシック"/>
            <family val="3"/>
            <charset val="128"/>
          </rPr>
          <t>導入する機械等の効果相応分の増加率とする。（単純に10％増の目標とすると、10％相応分の能力の機械等を導入すればよく、過大投資となるのでは、と会計検査で指摘を受けることとなります）</t>
        </r>
      </text>
    </comment>
    <comment ref="L49" authorId="0" shapeId="0">
      <text>
        <r>
          <rPr>
            <sz val="9"/>
            <color indexed="81"/>
            <rFont val="ＭＳ Ｐゴシック"/>
            <family val="3"/>
            <charset val="128"/>
          </rPr>
          <t>必要に応じて参考資料を添付する。</t>
        </r>
      </text>
    </comment>
    <comment ref="L50" authorId="1" shapeId="0">
      <text>
        <r>
          <rPr>
            <b/>
            <sz val="9"/>
            <color indexed="81"/>
            <rFont val="MS P ゴシック"/>
            <family val="3"/>
            <charset val="128"/>
          </rPr>
          <t>どのように経営面積を拡大するのか記載。</t>
        </r>
      </text>
    </comment>
    <comment ref="K51" authorId="1" shapeId="0">
      <text>
        <r>
          <rPr>
            <b/>
            <sz val="9"/>
            <color indexed="81"/>
            <rFont val="MS P ゴシック"/>
            <family val="3"/>
            <charset val="128"/>
          </rPr>
          <t>経営面積の拡大の目標と一致させてください。
※50aで3回転している場合、延べ作付面積は150ａで、経営面積（実面積）は50aです。</t>
        </r>
      </text>
    </comment>
  </commentList>
</comments>
</file>

<file path=xl/comments4.xml><?xml version="1.0" encoding="utf-8"?>
<comments xmlns="http://schemas.openxmlformats.org/spreadsheetml/2006/main">
  <authors>
    <author>政策企画部情報システム課</author>
    <author>山之内　講敏</author>
  </authors>
  <commentList>
    <comment ref="G6" authorId="0" shapeId="0">
      <text>
        <r>
          <rPr>
            <b/>
            <sz val="9"/>
            <color indexed="81"/>
            <rFont val="MS P ゴシック"/>
            <family val="3"/>
            <charset val="128"/>
          </rPr>
          <t>決算書雑収入と一致</t>
        </r>
      </text>
    </comment>
    <comment ref="L10" authorId="1" shapeId="0">
      <text>
        <r>
          <rPr>
            <b/>
            <sz val="10"/>
            <color indexed="81"/>
            <rFont val="MS P ゴシック"/>
            <family val="3"/>
            <charset val="128"/>
          </rPr>
          <t>　農外収入は、入れないでください。　
　入れると、かえって目標が高くなってしまいますし、配分ポイントの算出の例では含めないとしているため。　</t>
        </r>
        <r>
          <rPr>
            <sz val="9"/>
            <color indexed="81"/>
            <rFont val="MS P ゴシック"/>
            <family val="3"/>
            <charset val="128"/>
          </rPr>
          <t xml:space="preserve">
</t>
        </r>
      </text>
    </comment>
  </commentList>
</comments>
</file>

<file path=xl/sharedStrings.xml><?xml version="1.0" encoding="utf-8"?>
<sst xmlns="http://schemas.openxmlformats.org/spreadsheetml/2006/main" count="634" uniqueCount="319">
  <si>
    <t>④</t>
    <phoneticPr fontId="5"/>
  </si>
  <si>
    <t>－</t>
  </si>
  <si>
    <t>生産規模</t>
    <rPh sb="0" eb="2">
      <t>セイサン</t>
    </rPh>
    <rPh sb="2" eb="4">
      <t>キボ</t>
    </rPh>
    <phoneticPr fontId="5"/>
  </si>
  <si>
    <t>単収</t>
    <rPh sb="0" eb="1">
      <t>タン</t>
    </rPh>
    <rPh sb="1" eb="2">
      <t>シュウ</t>
    </rPh>
    <phoneticPr fontId="5"/>
  </si>
  <si>
    <t>生産量</t>
    <rPh sb="0" eb="2">
      <t>セイサン</t>
    </rPh>
    <rPh sb="2" eb="3">
      <t>リョウ</t>
    </rPh>
    <phoneticPr fontId="5"/>
  </si>
  <si>
    <t>販売単価</t>
    <rPh sb="0" eb="2">
      <t>ハンバイ</t>
    </rPh>
    <rPh sb="2" eb="4">
      <t>タンカ</t>
    </rPh>
    <phoneticPr fontId="5"/>
  </si>
  <si>
    <t>円/kg</t>
    <rPh sb="0" eb="1">
      <t>エン</t>
    </rPh>
    <phoneticPr fontId="5"/>
  </si>
  <si>
    <t>販売額</t>
    <rPh sb="0" eb="2">
      <t>ハンバイ</t>
    </rPh>
    <rPh sb="2" eb="3">
      <t>ガク</t>
    </rPh>
    <phoneticPr fontId="5"/>
  </si>
  <si>
    <t>円</t>
    <rPh sb="0" eb="1">
      <t>エン</t>
    </rPh>
    <phoneticPr fontId="5"/>
  </si>
  <si>
    <t>製品名</t>
    <rPh sb="0" eb="3">
      <t>セイヒンメイ</t>
    </rPh>
    <phoneticPr fontId="5"/>
  </si>
  <si>
    <t>製造量</t>
    <rPh sb="0" eb="2">
      <t>セイゾウ</t>
    </rPh>
    <rPh sb="2" eb="3">
      <t>リョウ</t>
    </rPh>
    <phoneticPr fontId="5"/>
  </si>
  <si>
    <t>減価償却費</t>
    <rPh sb="0" eb="2">
      <t>ゲンカ</t>
    </rPh>
    <rPh sb="2" eb="5">
      <t>ショウキャクヒ</t>
    </rPh>
    <phoneticPr fontId="5"/>
  </si>
  <si>
    <t>現状</t>
    <rPh sb="0" eb="2">
      <t>ゲンジョウ</t>
    </rPh>
    <phoneticPr fontId="5"/>
  </si>
  <si>
    <t>１年度目</t>
    <rPh sb="1" eb="3">
      <t>ネンド</t>
    </rPh>
    <rPh sb="3" eb="4">
      <t>メ</t>
    </rPh>
    <phoneticPr fontId="5"/>
  </si>
  <si>
    <t>２年度目</t>
    <rPh sb="1" eb="3">
      <t>ネンド</t>
    </rPh>
    <rPh sb="3" eb="4">
      <t>メ</t>
    </rPh>
    <phoneticPr fontId="5"/>
  </si>
  <si>
    <t>租税公課</t>
    <rPh sb="0" eb="2">
      <t>ソゼイ</t>
    </rPh>
    <rPh sb="2" eb="4">
      <t>コウカ</t>
    </rPh>
    <phoneticPr fontId="5"/>
  </si>
  <si>
    <t>肥料費</t>
    <rPh sb="0" eb="3">
      <t>ヒリョウヒ</t>
    </rPh>
    <phoneticPr fontId="5"/>
  </si>
  <si>
    <t>諸材料費</t>
    <rPh sb="0" eb="1">
      <t>ショ</t>
    </rPh>
    <rPh sb="1" eb="4">
      <t>ザイリョウヒ</t>
    </rPh>
    <phoneticPr fontId="5"/>
  </si>
  <si>
    <t>動力光熱費</t>
    <rPh sb="0" eb="2">
      <t>ドウリョク</t>
    </rPh>
    <rPh sb="2" eb="5">
      <t>コウネツヒ</t>
    </rPh>
    <phoneticPr fontId="5"/>
  </si>
  <si>
    <t>農具費</t>
    <rPh sb="0" eb="2">
      <t>ノウグ</t>
    </rPh>
    <rPh sb="2" eb="3">
      <t>ヒ</t>
    </rPh>
    <phoneticPr fontId="5"/>
  </si>
  <si>
    <t>修繕費</t>
    <rPh sb="0" eb="3">
      <t>シュウゼンヒ</t>
    </rPh>
    <phoneticPr fontId="5"/>
  </si>
  <si>
    <t>地代・賃借料</t>
    <rPh sb="0" eb="2">
      <t>チダイ</t>
    </rPh>
    <rPh sb="3" eb="6">
      <t>チンシャクリョウ</t>
    </rPh>
    <phoneticPr fontId="5"/>
  </si>
  <si>
    <t>農業共済掛金</t>
    <rPh sb="0" eb="2">
      <t>ノウギョウ</t>
    </rPh>
    <rPh sb="2" eb="4">
      <t>キョウサイ</t>
    </rPh>
    <rPh sb="4" eb="6">
      <t>カケキン</t>
    </rPh>
    <phoneticPr fontId="5"/>
  </si>
  <si>
    <t>土地改良費</t>
    <rPh sb="0" eb="2">
      <t>トチ</t>
    </rPh>
    <rPh sb="2" eb="5">
      <t>カイリョウヒ</t>
    </rPh>
    <phoneticPr fontId="5"/>
  </si>
  <si>
    <t>ａ</t>
  </si>
  <si>
    <t>kg/10a</t>
  </si>
  <si>
    <t>kg</t>
  </si>
  <si>
    <t>円/kg</t>
  </si>
  <si>
    <t>円</t>
  </si>
  <si>
    <t>区　分</t>
    <rPh sb="0" eb="1">
      <t>ク</t>
    </rPh>
    <rPh sb="2" eb="3">
      <t>ブン</t>
    </rPh>
    <phoneticPr fontId="5"/>
  </si>
  <si>
    <t>根拠</t>
    <rPh sb="0" eb="2">
      <t>コンキョ</t>
    </rPh>
    <phoneticPr fontId="5"/>
  </si>
  <si>
    <t>①</t>
    <phoneticPr fontId="5"/>
  </si>
  <si>
    <t>ａ</t>
    <phoneticPr fontId="5"/>
  </si>
  <si>
    <t>②</t>
    <phoneticPr fontId="5"/>
  </si>
  <si>
    <t>kg/10a</t>
    <phoneticPr fontId="5"/>
  </si>
  <si>
    <t>①×②=③</t>
    <phoneticPr fontId="5"/>
  </si>
  <si>
    <t>kg</t>
    <phoneticPr fontId="5"/>
  </si>
  <si>
    <t>③×④</t>
    <phoneticPr fontId="5"/>
  </si>
  <si>
    <t>販売金額　計</t>
    <rPh sb="0" eb="2">
      <t>ハンバイ</t>
    </rPh>
    <rPh sb="2" eb="3">
      <t>キン</t>
    </rPh>
    <rPh sb="3" eb="4">
      <t>ガク</t>
    </rPh>
    <rPh sb="5" eb="6">
      <t>ケイ</t>
    </rPh>
    <phoneticPr fontId="5"/>
  </si>
  <si>
    <t>⑤</t>
    <phoneticPr fontId="5"/>
  </si>
  <si>
    <t>拡大率</t>
    <rPh sb="0" eb="3">
      <t>カクダイリツ</t>
    </rPh>
    <phoneticPr fontId="5"/>
  </si>
  <si>
    <t>－</t>
    <phoneticPr fontId="5"/>
  </si>
  <si>
    <t>％</t>
    <phoneticPr fontId="5"/>
  </si>
  <si>
    <t>【農産物加工品製造・販売の部】</t>
    <rPh sb="1" eb="4">
      <t>ノウサンブツ</t>
    </rPh>
    <rPh sb="4" eb="7">
      <t>カコウヒン</t>
    </rPh>
    <rPh sb="7" eb="9">
      <t>セイゾウ</t>
    </rPh>
    <rPh sb="10" eb="12">
      <t>ハンバイ</t>
    </rPh>
    <rPh sb="13" eb="14">
      <t>ブ</t>
    </rPh>
    <phoneticPr fontId="5"/>
  </si>
  <si>
    <t>①×②</t>
    <phoneticPr fontId="5"/>
  </si>
  <si>
    <t>⑥</t>
    <phoneticPr fontId="5"/>
  </si>
  <si>
    <t>【販売金額　総計】</t>
    <rPh sb="1" eb="3">
      <t>ハンバイ</t>
    </rPh>
    <rPh sb="3" eb="4">
      <t>キン</t>
    </rPh>
    <rPh sb="4" eb="5">
      <t>ガク</t>
    </rPh>
    <rPh sb="6" eb="8">
      <t>ソウケイ</t>
    </rPh>
    <phoneticPr fontId="5"/>
  </si>
  <si>
    <t>⑤＋⑥</t>
    <phoneticPr fontId="5"/>
  </si>
  <si>
    <t>拡大率</t>
  </si>
  <si>
    <t>％</t>
  </si>
  <si>
    <t>販売計画より</t>
    <rPh sb="0" eb="2">
      <t>ハンバイ</t>
    </rPh>
    <rPh sb="2" eb="4">
      <t>ケイカク</t>
    </rPh>
    <phoneticPr fontId="5"/>
  </si>
  <si>
    <t>荷造運搬手数料</t>
    <rPh sb="0" eb="2">
      <t>ニヅク</t>
    </rPh>
    <rPh sb="2" eb="4">
      <t>ウンパン</t>
    </rPh>
    <rPh sb="4" eb="7">
      <t>テスウリョウ</t>
    </rPh>
    <phoneticPr fontId="5"/>
  </si>
  <si>
    <t>整備内容</t>
    <rPh sb="0" eb="2">
      <t>セイビ</t>
    </rPh>
    <rPh sb="2" eb="4">
      <t>ナイヨウ</t>
    </rPh>
    <phoneticPr fontId="5"/>
  </si>
  <si>
    <t>対象作物名</t>
    <rPh sb="0" eb="2">
      <t>タイショウ</t>
    </rPh>
    <rPh sb="2" eb="4">
      <t>サクモツ</t>
    </rPh>
    <rPh sb="4" eb="5">
      <t>メイ</t>
    </rPh>
    <phoneticPr fontId="5"/>
  </si>
  <si>
    <t>目標年度</t>
    <rPh sb="0" eb="2">
      <t>モクヒョウ</t>
    </rPh>
    <rPh sb="2" eb="4">
      <t>ネンド</t>
    </rPh>
    <phoneticPr fontId="5"/>
  </si>
  <si>
    <t>拡大率</t>
    <rPh sb="0" eb="2">
      <t>カクダイ</t>
    </rPh>
    <rPh sb="2" eb="3">
      <t>リツ</t>
    </rPh>
    <phoneticPr fontId="5"/>
  </si>
  <si>
    <t>備　考
（増減理由を記入）</t>
    <rPh sb="0" eb="1">
      <t>ソナエ</t>
    </rPh>
    <rPh sb="2" eb="3">
      <t>コウ</t>
    </rPh>
    <rPh sb="5" eb="7">
      <t>ゾウゲン</t>
    </rPh>
    <rPh sb="7" eb="9">
      <t>リユウ</t>
    </rPh>
    <rPh sb="10" eb="12">
      <t>キニュウ</t>
    </rPh>
    <phoneticPr fontId="5"/>
  </si>
  <si>
    <t>※必要に応じて項目を追加・修正して下さい</t>
    <rPh sb="1" eb="3">
      <t>ヒツヨウ</t>
    </rPh>
    <rPh sb="4" eb="5">
      <t>オウ</t>
    </rPh>
    <rPh sb="7" eb="9">
      <t>コウモク</t>
    </rPh>
    <rPh sb="10" eb="12">
      <t>ツイカ</t>
    </rPh>
    <rPh sb="13" eb="15">
      <t>シュウセイ</t>
    </rPh>
    <rPh sb="17" eb="18">
      <t>クダ</t>
    </rPh>
    <phoneticPr fontId="5"/>
  </si>
  <si>
    <t>作業用衣料費</t>
    <rPh sb="0" eb="2">
      <t>サギョウ</t>
    </rPh>
    <rPh sb="2" eb="3">
      <t>ヨウ</t>
    </rPh>
    <rPh sb="3" eb="6">
      <t>イリョウヒ</t>
    </rPh>
    <phoneticPr fontId="5"/>
  </si>
  <si>
    <t>雇人費（④）</t>
    <rPh sb="0" eb="1">
      <t>ヤト</t>
    </rPh>
    <rPh sb="1" eb="2">
      <t>ヒト</t>
    </rPh>
    <rPh sb="2" eb="3">
      <t>ヒ</t>
    </rPh>
    <phoneticPr fontId="5"/>
  </si>
  <si>
    <t>就業者数（人）</t>
    <rPh sb="0" eb="3">
      <t>シュウギョウシャ</t>
    </rPh>
    <rPh sb="3" eb="4">
      <t>スウ</t>
    </rPh>
    <rPh sb="5" eb="6">
      <t>ヒト</t>
    </rPh>
    <phoneticPr fontId="5"/>
  </si>
  <si>
    <t>※就業者1人当たりで目標設定しない場合は空欄</t>
    <rPh sb="1" eb="4">
      <t>シュウギョウシャ</t>
    </rPh>
    <rPh sb="5" eb="6">
      <t>ヒト</t>
    </rPh>
    <rPh sb="6" eb="7">
      <t>ア</t>
    </rPh>
    <phoneticPr fontId="5"/>
  </si>
  <si>
    <t>　　 　常時従事者でない者は、従事日数で人数換算。（240日・人/名）</t>
    <rPh sb="12" eb="13">
      <t>モノ</t>
    </rPh>
    <rPh sb="29" eb="30">
      <t>ニチ</t>
    </rPh>
    <rPh sb="31" eb="32">
      <t>ヒト</t>
    </rPh>
    <rPh sb="33" eb="34">
      <t>メイ</t>
    </rPh>
    <phoneticPr fontId="5"/>
  </si>
  <si>
    <t>（％）</t>
    <phoneticPr fontId="5"/>
  </si>
  <si>
    <t>（A）</t>
    <phoneticPr fontId="5"/>
  </si>
  <si>
    <t>（B）</t>
    <phoneticPr fontId="5"/>
  </si>
  <si>
    <t>（C）</t>
    <phoneticPr fontId="5"/>
  </si>
  <si>
    <t>（D）</t>
    <phoneticPr fontId="5"/>
  </si>
  <si>
    <t>（D-A)/（A）*100</t>
    <phoneticPr fontId="5"/>
  </si>
  <si>
    <t>農業所得（円）</t>
    <rPh sb="0" eb="2">
      <t>ノウギョウ</t>
    </rPh>
    <rPh sb="2" eb="4">
      <t>ショトク</t>
    </rPh>
    <rPh sb="5" eb="6">
      <t>エン</t>
    </rPh>
    <phoneticPr fontId="5"/>
  </si>
  <si>
    <t>②－③</t>
    <phoneticPr fontId="5"/>
  </si>
  <si>
    <t xml:space="preserve">②－③＋④ </t>
    <phoneticPr fontId="5"/>
  </si>
  <si>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5"/>
  </si>
  <si>
    <t>雑　収　入</t>
    <rPh sb="0" eb="1">
      <t>ザツ</t>
    </rPh>
    <rPh sb="2" eb="3">
      <t>オサム</t>
    </rPh>
    <rPh sb="4" eb="5">
      <t>ニュウ</t>
    </rPh>
    <phoneticPr fontId="5"/>
  </si>
  <si>
    <t>雑収入明細</t>
    <rPh sb="0" eb="1">
      <t>ザツ</t>
    </rPh>
    <rPh sb="1" eb="3">
      <t>シュウニュウ</t>
    </rPh>
    <rPh sb="3" eb="5">
      <t>メイサイ</t>
    </rPh>
    <phoneticPr fontId="5"/>
  </si>
  <si>
    <t>③</t>
    <phoneticPr fontId="5"/>
  </si>
  <si>
    <t>うち付加価値額に算入する雑収入</t>
    <rPh sb="2" eb="4">
      <t>フカ</t>
    </rPh>
    <rPh sb="4" eb="7">
      <t>カチガク</t>
    </rPh>
    <rPh sb="8" eb="10">
      <t>サンニュウ</t>
    </rPh>
    <rPh sb="12" eb="13">
      <t>ザツ</t>
    </rPh>
    <rPh sb="13" eb="15">
      <t>シュウニュウ</t>
    </rPh>
    <phoneticPr fontId="5"/>
  </si>
  <si>
    <t>素畜費</t>
    <rPh sb="0" eb="1">
      <t>ソ</t>
    </rPh>
    <rPh sb="1" eb="2">
      <t>チク</t>
    </rPh>
    <rPh sb="2" eb="3">
      <t>ヒ</t>
    </rPh>
    <phoneticPr fontId="5"/>
  </si>
  <si>
    <t>飼料費</t>
    <rPh sb="0" eb="3">
      <t>シリョウヒ</t>
    </rPh>
    <phoneticPr fontId="5"/>
  </si>
  <si>
    <t>農薬・衛生費</t>
    <rPh sb="0" eb="2">
      <t>ノウヤク</t>
    </rPh>
    <rPh sb="3" eb="6">
      <t>エイセイヒ</t>
    </rPh>
    <phoneticPr fontId="5"/>
  </si>
  <si>
    <t>利子割引料</t>
    <rPh sb="0" eb="2">
      <t>リシ</t>
    </rPh>
    <rPh sb="2" eb="5">
      <t>ワリビキリョウ</t>
    </rPh>
    <phoneticPr fontId="5"/>
  </si>
  <si>
    <t>雑費</t>
    <rPh sb="0" eb="2">
      <t>ザッピ</t>
    </rPh>
    <phoneticPr fontId="5"/>
  </si>
  <si>
    <t>⑦</t>
    <phoneticPr fontId="5"/>
  </si>
  <si>
    <t>経営面積(実面積)</t>
    <rPh sb="0" eb="4">
      <t>ケイエイメンセキ</t>
    </rPh>
    <rPh sb="5" eb="8">
      <t>ジツメンセキ</t>
    </rPh>
    <phoneticPr fontId="5"/>
  </si>
  <si>
    <t>生産規模合計（延べ作付面積）</t>
    <rPh sb="0" eb="2">
      <t>セイサン</t>
    </rPh>
    <rPh sb="2" eb="4">
      <t>キボ</t>
    </rPh>
    <rPh sb="4" eb="6">
      <t>ゴウケイ</t>
    </rPh>
    <rPh sb="7" eb="8">
      <t>ノ</t>
    </rPh>
    <rPh sb="9" eb="13">
      <t>サクツケメンセキ</t>
    </rPh>
    <phoneticPr fontId="5"/>
  </si>
  <si>
    <t>延べ作付面積－実面積</t>
    <rPh sb="0" eb="1">
      <t>ノ</t>
    </rPh>
    <rPh sb="2" eb="6">
      <t>サクツケメンセキ</t>
    </rPh>
    <rPh sb="7" eb="10">
      <t>ジツメンセキ</t>
    </rPh>
    <phoneticPr fontId="5"/>
  </si>
  <si>
    <t>事務通信費</t>
    <rPh sb="0" eb="5">
      <t>ジムツウシンヒ</t>
    </rPh>
    <phoneticPr fontId="5"/>
  </si>
  <si>
    <t>研修費</t>
    <rPh sb="0" eb="3">
      <t>ケンシュウヒ</t>
    </rPh>
    <phoneticPr fontId="5"/>
  </si>
  <si>
    <t>接待交際費</t>
    <rPh sb="0" eb="5">
      <t>セッタイコウサイヒ</t>
    </rPh>
    <phoneticPr fontId="5"/>
  </si>
  <si>
    <t>報酬手当</t>
    <rPh sb="0" eb="4">
      <t>ホウシュウテアテ</t>
    </rPh>
    <phoneticPr fontId="5"/>
  </si>
  <si>
    <t>経営面積拡大予定</t>
    <rPh sb="0" eb="2">
      <t>けいえい</t>
    </rPh>
    <rPh sb="2" eb="4">
      <t>めんせき</t>
    </rPh>
    <rPh sb="4" eb="6">
      <t>かくだい</t>
    </rPh>
    <rPh sb="6" eb="8">
      <t>よてい</t>
    </rPh>
    <phoneticPr fontId="26" type="Hiragana"/>
  </si>
  <si>
    <t>（ha）</t>
    <phoneticPr fontId="26" type="Hiragana"/>
  </si>
  <si>
    <t>作物</t>
    <rPh sb="0" eb="2">
      <t>さくもつ</t>
    </rPh>
    <phoneticPr fontId="26" type="Hiragana"/>
  </si>
  <si>
    <t>現状</t>
    <rPh sb="0" eb="2">
      <t>げんじょう</t>
    </rPh>
    <phoneticPr fontId="26" type="Hiragana"/>
  </si>
  <si>
    <t>１年目</t>
    <rPh sb="1" eb="3">
      <t>ねんめ</t>
    </rPh>
    <phoneticPr fontId="26" type="Hiragana"/>
  </si>
  <si>
    <t>２年目</t>
    <rPh sb="1" eb="3">
      <t>ねんめ</t>
    </rPh>
    <phoneticPr fontId="26" type="Hiragana"/>
  </si>
  <si>
    <t>３年目</t>
    <rPh sb="1" eb="3">
      <t>ねんめ</t>
    </rPh>
    <phoneticPr fontId="26" type="Hiragana"/>
  </si>
  <si>
    <t>増減</t>
    <rPh sb="0" eb="2">
      <t>ぞうげん</t>
    </rPh>
    <phoneticPr fontId="26" type="Hiragana"/>
  </si>
  <si>
    <t>備考</t>
    <rPh sb="0" eb="2">
      <t>びこう</t>
    </rPh>
    <phoneticPr fontId="26" type="Hiragana"/>
  </si>
  <si>
    <t>水稲</t>
    <rPh sb="0" eb="2">
      <t>すいとう</t>
    </rPh>
    <phoneticPr fontId="26" type="Hiragana"/>
  </si>
  <si>
    <t>麦</t>
    <rPh sb="0" eb="1">
      <t>むぎ</t>
    </rPh>
    <phoneticPr fontId="26" type="Hiragana"/>
  </si>
  <si>
    <t>延べ作付面積</t>
    <rPh sb="0" eb="1">
      <t>の</t>
    </rPh>
    <rPh sb="2" eb="4">
      <t>さくつけ</t>
    </rPh>
    <rPh sb="4" eb="6">
      <t>めんせき</t>
    </rPh>
    <phoneticPr fontId="26" type="Hiragana"/>
  </si>
  <si>
    <t>実面積
（目標値）</t>
    <rPh sb="0" eb="1">
      <t>じつ</t>
    </rPh>
    <rPh sb="1" eb="3">
      <t>めんせき</t>
    </rPh>
    <rPh sb="5" eb="7">
      <t>もくひょう</t>
    </rPh>
    <rPh sb="7" eb="8">
      <t>ち</t>
    </rPh>
    <phoneticPr fontId="26" type="Hiragana"/>
  </si>
  <si>
    <t>※現状値確認資料…農地基本台帳・中間管理事業対象農地一覧</t>
    <phoneticPr fontId="26" type="Hiragana"/>
  </si>
  <si>
    <t>確保予定農地の内容</t>
    <rPh sb="0" eb="2">
      <t>かくほ</t>
    </rPh>
    <rPh sb="2" eb="4">
      <t>よてい</t>
    </rPh>
    <rPh sb="4" eb="6">
      <t>のうち</t>
    </rPh>
    <rPh sb="7" eb="9">
      <t>ないよう</t>
    </rPh>
    <phoneticPr fontId="26" type="Hiragana"/>
  </si>
  <si>
    <t>面積</t>
    <rPh sb="0" eb="2">
      <t>めんせき</t>
    </rPh>
    <phoneticPr fontId="26" type="Hiragana"/>
  </si>
  <si>
    <t>詳細</t>
    <rPh sb="0" eb="2">
      <t>しょうさい</t>
    </rPh>
    <phoneticPr fontId="26" type="Hiragana"/>
  </si>
  <si>
    <t>離農した法人の農地</t>
    <rPh sb="0" eb="2">
      <t>りのう</t>
    </rPh>
    <rPh sb="4" eb="6">
      <t>ほうじん</t>
    </rPh>
    <rPh sb="7" eb="9">
      <t>のうち</t>
    </rPh>
    <phoneticPr fontId="26" type="Hiragana"/>
  </si>
  <si>
    <t>ha</t>
    <phoneticPr fontId="26" type="Hiragana"/>
  </si>
  <si>
    <t>（例）現在、○○地区在住の3名の方から、同地区内農地の貸付希望の話を伺っており、当該農地を確保する計画である。</t>
    <rPh sb="1" eb="2">
      <t>れい</t>
    </rPh>
    <rPh sb="20" eb="23">
      <t>どうちく</t>
    </rPh>
    <rPh sb="23" eb="24">
      <t>ない</t>
    </rPh>
    <rPh sb="24" eb="26">
      <t>のうち</t>
    </rPh>
    <rPh sb="34" eb="35">
      <t>うかが</t>
    </rPh>
    <rPh sb="40" eb="42">
      <t>とうがい</t>
    </rPh>
    <rPh sb="42" eb="44">
      <t>のうち</t>
    </rPh>
    <rPh sb="45" eb="47">
      <t>かくほ</t>
    </rPh>
    <rPh sb="49" eb="51">
      <t>けいかく</t>
    </rPh>
    <phoneticPr fontId="26" type="Hiragana"/>
  </si>
  <si>
    <t>規模縮小農家が離農</t>
    <rPh sb="0" eb="2">
      <t>きぼ</t>
    </rPh>
    <rPh sb="2" eb="4">
      <t>しゅくしょう</t>
    </rPh>
    <rPh sb="4" eb="6">
      <t>のうか</t>
    </rPh>
    <rPh sb="7" eb="9">
      <t>りのう</t>
    </rPh>
    <phoneticPr fontId="26" type="Hiragana"/>
  </si>
  <si>
    <t>未相続や地主不在</t>
    <rPh sb="0" eb="3">
      <t>みそうぞく</t>
    </rPh>
    <rPh sb="4" eb="6">
      <t>じぬし</t>
    </rPh>
    <rPh sb="6" eb="8">
      <t>ふざい</t>
    </rPh>
    <phoneticPr fontId="26" type="Hiragana"/>
  </si>
  <si>
    <t>耕作放棄地や休耕地</t>
    <rPh sb="0" eb="2">
      <t>こうさく</t>
    </rPh>
    <rPh sb="2" eb="5">
      <t>ほうきち</t>
    </rPh>
    <rPh sb="6" eb="9">
      <t>きゅうこうち</t>
    </rPh>
    <phoneticPr fontId="26" type="Hiragana"/>
  </si>
  <si>
    <t>計</t>
    <rPh sb="0" eb="1">
      <t>けい</t>
    </rPh>
    <phoneticPr fontId="26" type="Hiragana"/>
  </si>
  <si>
    <t>種苗費</t>
  </si>
  <si>
    <t>小計</t>
    <rPh sb="0" eb="2">
      <t>ショウケイ</t>
    </rPh>
    <phoneticPr fontId="5"/>
  </si>
  <si>
    <t>内容</t>
    <rPh sb="0" eb="2">
      <t>ナイヨウ</t>
    </rPh>
    <phoneticPr fontId="5"/>
  </si>
  <si>
    <t>現状値</t>
    <rPh sb="0" eb="2">
      <t>ゲンジョウ</t>
    </rPh>
    <rPh sb="2" eb="3">
      <t>チ</t>
    </rPh>
    <phoneticPr fontId="5"/>
  </si>
  <si>
    <t>1年度目</t>
    <rPh sb="1" eb="3">
      <t>ネンド</t>
    </rPh>
    <rPh sb="3" eb="4">
      <t>メ</t>
    </rPh>
    <phoneticPr fontId="5"/>
  </si>
  <si>
    <t>2年度目</t>
    <rPh sb="1" eb="3">
      <t>ネンド</t>
    </rPh>
    <rPh sb="3" eb="4">
      <t>メ</t>
    </rPh>
    <phoneticPr fontId="5"/>
  </si>
  <si>
    <t>3年度目</t>
    <rPh sb="1" eb="3">
      <t>ネンド</t>
    </rPh>
    <rPh sb="3" eb="4">
      <t>メ</t>
    </rPh>
    <phoneticPr fontId="5"/>
  </si>
  <si>
    <t>経営面積（a）</t>
    <rPh sb="0" eb="2">
      <t>ケイエイ</t>
    </rPh>
    <rPh sb="2" eb="4">
      <t>メンセキ</t>
    </rPh>
    <phoneticPr fontId="5"/>
  </si>
  <si>
    <t>削減率</t>
    <rPh sb="0" eb="2">
      <t>サクゲン</t>
    </rPh>
    <rPh sb="2" eb="3">
      <t>リツ</t>
    </rPh>
    <phoneticPr fontId="5"/>
  </si>
  <si>
    <t>全費用で算出の場合</t>
    <rPh sb="0" eb="1">
      <t>ゼン</t>
    </rPh>
    <rPh sb="1" eb="3">
      <t>ヒヨウ</t>
    </rPh>
    <rPh sb="4" eb="6">
      <t>サンシュツ</t>
    </rPh>
    <rPh sb="7" eb="9">
      <t>バアイ</t>
    </rPh>
    <phoneticPr fontId="5"/>
  </si>
  <si>
    <t>事業に関連する項目を抽出して算出の場合</t>
    <rPh sb="0" eb="2">
      <t>ジギョウ</t>
    </rPh>
    <rPh sb="3" eb="5">
      <t>カンレン</t>
    </rPh>
    <rPh sb="7" eb="9">
      <t>コウモク</t>
    </rPh>
    <rPh sb="10" eb="12">
      <t>チュウシュツ</t>
    </rPh>
    <rPh sb="14" eb="16">
      <t>サンシュツ</t>
    </rPh>
    <rPh sb="17" eb="19">
      <t>バアイ</t>
    </rPh>
    <phoneticPr fontId="5"/>
  </si>
  <si>
    <t>目標設定（円/10a）</t>
    <rPh sb="0" eb="2">
      <t>モクヒョウ</t>
    </rPh>
    <rPh sb="2" eb="4">
      <t>セッテイ</t>
    </rPh>
    <rPh sb="5" eb="6">
      <t>エン</t>
    </rPh>
    <phoneticPr fontId="5"/>
  </si>
  <si>
    <t>拡大見込の余地（実現可能性）についての検証</t>
    <rPh sb="0" eb="2">
      <t>かくだい</t>
    </rPh>
    <rPh sb="2" eb="4">
      <t>みこみ</t>
    </rPh>
    <rPh sb="5" eb="7">
      <t>よち</t>
    </rPh>
    <rPh sb="8" eb="10">
      <t>じつげん</t>
    </rPh>
    <rPh sb="10" eb="13">
      <t>かのうせい</t>
    </rPh>
    <rPh sb="19" eb="21">
      <t>けんしょう</t>
    </rPh>
    <phoneticPr fontId="26" type="Hiragana"/>
  </si>
  <si>
    <t>ア　規模決定基礎</t>
    <rPh sb="2" eb="4">
      <t>キボ</t>
    </rPh>
    <rPh sb="4" eb="6">
      <t>ケッテイ</t>
    </rPh>
    <rPh sb="6" eb="8">
      <t>キソ</t>
    </rPh>
    <phoneticPr fontId="31"/>
  </si>
  <si>
    <t>導入予定機械名</t>
    <rPh sb="0" eb="2">
      <t>ドウニュウ</t>
    </rPh>
    <rPh sb="2" eb="4">
      <t>ヨテイ</t>
    </rPh>
    <rPh sb="4" eb="6">
      <t>キカイ</t>
    </rPh>
    <rPh sb="6" eb="7">
      <t>メイ</t>
    </rPh>
    <phoneticPr fontId="31"/>
  </si>
  <si>
    <t>圃場作業量</t>
    <rPh sb="0" eb="2">
      <t>ホジョウ</t>
    </rPh>
    <rPh sb="2" eb="4">
      <t>サギョウ</t>
    </rPh>
    <rPh sb="4" eb="5">
      <t>リョウ</t>
    </rPh>
    <phoneticPr fontId="31"/>
  </si>
  <si>
    <t>１日圃場作業量</t>
    <rPh sb="1" eb="2">
      <t>ニチ</t>
    </rPh>
    <rPh sb="2" eb="4">
      <t>ホジョウ</t>
    </rPh>
    <rPh sb="4" eb="6">
      <t>サギョウ</t>
    </rPh>
    <rPh sb="6" eb="7">
      <t>リョウ</t>
    </rPh>
    <phoneticPr fontId="31"/>
  </si>
  <si>
    <t>理論作業量</t>
    <rPh sb="0" eb="2">
      <t>リロン</t>
    </rPh>
    <rPh sb="2" eb="4">
      <t>サギョウ</t>
    </rPh>
    <rPh sb="4" eb="5">
      <t>リョウ</t>
    </rPh>
    <phoneticPr fontId="31"/>
  </si>
  <si>
    <t>圃場作業効率</t>
    <rPh sb="0" eb="2">
      <t>ホジョウ</t>
    </rPh>
    <rPh sb="2" eb="4">
      <t>サギョウ</t>
    </rPh>
    <rPh sb="4" eb="6">
      <t>コウリツ</t>
    </rPh>
    <phoneticPr fontId="31"/>
  </si>
  <si>
    <t>圃場作業量ha/hr</t>
    <rPh sb="0" eb="2">
      <t>ホジョウ</t>
    </rPh>
    <rPh sb="2" eb="4">
      <t>サギョウ</t>
    </rPh>
    <rPh sb="4" eb="5">
      <t>リョウ</t>
    </rPh>
    <phoneticPr fontId="31"/>
  </si>
  <si>
    <t>実作業時間</t>
    <rPh sb="0" eb="1">
      <t>ジツ</t>
    </rPh>
    <rPh sb="1" eb="3">
      <t>サギョウ</t>
    </rPh>
    <rPh sb="3" eb="5">
      <t>ジカン</t>
    </rPh>
    <phoneticPr fontId="31"/>
  </si>
  <si>
    <t>圃場作業量ha/日</t>
    <rPh sb="0" eb="2">
      <t>ホジョウ</t>
    </rPh>
    <rPh sb="2" eb="4">
      <t>サギョウ</t>
    </rPh>
    <rPh sb="4" eb="5">
      <t>リョウ</t>
    </rPh>
    <rPh sb="8" eb="9">
      <t>ニチ</t>
    </rPh>
    <phoneticPr fontId="31"/>
  </si>
  <si>
    <t>作業幅m</t>
    <rPh sb="0" eb="2">
      <t>サギョウ</t>
    </rPh>
    <rPh sb="2" eb="3">
      <t>ハバ</t>
    </rPh>
    <phoneticPr fontId="31"/>
  </si>
  <si>
    <t>作業速度km/hr</t>
    <rPh sb="0" eb="2">
      <t>サギョウ</t>
    </rPh>
    <rPh sb="2" eb="4">
      <t>ソクド</t>
    </rPh>
    <phoneticPr fontId="31"/>
  </si>
  <si>
    <t>理論作業量min/ha</t>
    <rPh sb="0" eb="2">
      <t>リロン</t>
    </rPh>
    <rPh sb="2" eb="4">
      <t>サギョウ</t>
    </rPh>
    <rPh sb="4" eb="5">
      <t>リョウ</t>
    </rPh>
    <phoneticPr fontId="31"/>
  </si>
  <si>
    <t>日作業時間hr</t>
    <rPh sb="0" eb="1">
      <t>ニチ</t>
    </rPh>
    <rPh sb="1" eb="3">
      <t>サギョウ</t>
    </rPh>
    <rPh sb="3" eb="5">
      <t>ジカン</t>
    </rPh>
    <phoneticPr fontId="31"/>
  </si>
  <si>
    <t>実作業率</t>
    <rPh sb="0" eb="1">
      <t>ジツ</t>
    </rPh>
    <rPh sb="1" eb="3">
      <t>サギョウ</t>
    </rPh>
    <rPh sb="3" eb="4">
      <t>リツ</t>
    </rPh>
    <phoneticPr fontId="31"/>
  </si>
  <si>
    <t>日実作業時間hr</t>
    <rPh sb="0" eb="1">
      <t>ニチ</t>
    </rPh>
    <rPh sb="1" eb="2">
      <t>ジツ</t>
    </rPh>
    <rPh sb="2" eb="4">
      <t>サギョウ</t>
    </rPh>
    <rPh sb="4" eb="6">
      <t>ジカン</t>
    </rPh>
    <phoneticPr fontId="31"/>
  </si>
  <si>
    <t>新規</t>
    <rPh sb="0" eb="2">
      <t>シンキ</t>
    </rPh>
    <phoneticPr fontId="31"/>
  </si>
  <si>
    <t>-</t>
    <phoneticPr fontId="31"/>
  </si>
  <si>
    <t>既存の機器</t>
    <rPh sb="0" eb="2">
      <t>キゾン</t>
    </rPh>
    <rPh sb="3" eb="5">
      <t>キキ</t>
    </rPh>
    <phoneticPr fontId="31"/>
  </si>
  <si>
    <t>％</t>
    <phoneticPr fontId="29"/>
  </si>
  <si>
    <t>　２．現状値＝R3実績の1haあたり作業時間（作業日誌より）</t>
    <rPh sb="3" eb="5">
      <t>ゲンジョウ</t>
    </rPh>
    <rPh sb="5" eb="6">
      <t>チ</t>
    </rPh>
    <rPh sb="9" eb="11">
      <t>ジッセキ</t>
    </rPh>
    <rPh sb="18" eb="20">
      <t>サギョウ</t>
    </rPh>
    <rPh sb="20" eb="22">
      <t>ジカン</t>
    </rPh>
    <rPh sb="23" eb="25">
      <t>サギョウ</t>
    </rPh>
    <rPh sb="25" eb="27">
      <t>ニッシ</t>
    </rPh>
    <phoneticPr fontId="29"/>
  </si>
  <si>
    <t>時間</t>
    <rPh sb="0" eb="2">
      <t>ジカン</t>
    </rPh>
    <phoneticPr fontId="29"/>
  </si>
  <si>
    <t>　３．目標値＝機械等導入後の1haあたり作業時間（現状作業時間×作業時間削減率）</t>
    <rPh sb="7" eb="9">
      <t>キカイ</t>
    </rPh>
    <rPh sb="9" eb="10">
      <t>トウ</t>
    </rPh>
    <rPh sb="10" eb="12">
      <t>ドウニュウ</t>
    </rPh>
    <rPh sb="12" eb="13">
      <t>ゴ</t>
    </rPh>
    <rPh sb="20" eb="22">
      <t>サギョウ</t>
    </rPh>
    <rPh sb="22" eb="24">
      <t>ジカン</t>
    </rPh>
    <rPh sb="25" eb="27">
      <t>ゲンジョウ</t>
    </rPh>
    <rPh sb="27" eb="29">
      <t>サギョウ</t>
    </rPh>
    <rPh sb="29" eb="31">
      <t>ジカン</t>
    </rPh>
    <rPh sb="32" eb="34">
      <t>サギョウ</t>
    </rPh>
    <rPh sb="34" eb="36">
      <t>ジカン</t>
    </rPh>
    <rPh sb="36" eb="38">
      <t>サクゲン</t>
    </rPh>
    <rPh sb="38" eb="39">
      <t>リツ</t>
    </rPh>
    <phoneticPr fontId="29"/>
  </si>
  <si>
    <t>　１．既存の機械を1とした場合の、新規機械の労働時間の割合</t>
    <rPh sb="3" eb="5">
      <t>キゾン</t>
    </rPh>
    <rPh sb="6" eb="8">
      <t>キカイ</t>
    </rPh>
    <rPh sb="13" eb="15">
      <t>バアイ</t>
    </rPh>
    <rPh sb="17" eb="19">
      <t>シンキ</t>
    </rPh>
    <rPh sb="19" eb="21">
      <t>キカイ</t>
    </rPh>
    <rPh sb="22" eb="24">
      <t>ロウドウ</t>
    </rPh>
    <rPh sb="24" eb="26">
      <t>ジカン</t>
    </rPh>
    <rPh sb="27" eb="29">
      <t>ワリアイ</t>
    </rPh>
    <phoneticPr fontId="29"/>
  </si>
  <si>
    <t>規模決定根拠</t>
    <rPh sb="0" eb="2">
      <t>キボ</t>
    </rPh>
    <rPh sb="2" eb="4">
      <t>ケッテイ</t>
    </rPh>
    <rPh sb="4" eb="6">
      <t>コンキョ</t>
    </rPh>
    <phoneticPr fontId="29"/>
  </si>
  <si>
    <t>機械名称</t>
    <rPh sb="0" eb="2">
      <t>キカイ</t>
    </rPh>
    <rPh sb="2" eb="4">
      <t>メイショウ</t>
    </rPh>
    <phoneticPr fontId="29"/>
  </si>
  <si>
    <t>○○</t>
    <phoneticPr fontId="29"/>
  </si>
  <si>
    <t>作業内容</t>
    <rPh sb="0" eb="2">
      <t>サギョウ</t>
    </rPh>
    <rPh sb="2" eb="4">
      <t>ナイヨウ</t>
    </rPh>
    <phoneticPr fontId="29"/>
  </si>
  <si>
    <t>型式・能力等</t>
    <rPh sb="0" eb="2">
      <t>カタシキ</t>
    </rPh>
    <rPh sb="3" eb="5">
      <t>ノウリョク</t>
    </rPh>
    <rPh sb="5" eb="6">
      <t>ナド</t>
    </rPh>
    <phoneticPr fontId="29"/>
  </si>
  <si>
    <t>項目</t>
    <rPh sb="0" eb="2">
      <t>コウモク</t>
    </rPh>
    <phoneticPr fontId="29"/>
  </si>
  <si>
    <t>備考</t>
    <rPh sb="0" eb="2">
      <t>ビコウ</t>
    </rPh>
    <phoneticPr fontId="29"/>
  </si>
  <si>
    <t>ほ場作業量</t>
    <rPh sb="1" eb="2">
      <t>ジョウ</t>
    </rPh>
    <rPh sb="2" eb="4">
      <t>サギョウ</t>
    </rPh>
    <rPh sb="4" eb="5">
      <t>リョウ</t>
    </rPh>
    <phoneticPr fontId="29"/>
  </si>
  <si>
    <t>作業量</t>
    <rPh sb="0" eb="2">
      <t>サギョウ</t>
    </rPh>
    <rPh sb="2" eb="3">
      <t>リョウ</t>
    </rPh>
    <phoneticPr fontId="29"/>
  </si>
  <si>
    <t>①作業幅</t>
    <rPh sb="1" eb="3">
      <t>サギョウ</t>
    </rPh>
    <rPh sb="3" eb="4">
      <t>ハバ</t>
    </rPh>
    <phoneticPr fontId="29"/>
  </si>
  <si>
    <t>ｍ</t>
    <phoneticPr fontId="29"/>
  </si>
  <si>
    <t>カタログ値等</t>
    <rPh sb="4" eb="5">
      <t>チ</t>
    </rPh>
    <rPh sb="5" eb="6">
      <t>トウ</t>
    </rPh>
    <phoneticPr fontId="29"/>
  </si>
  <si>
    <t>②作業能率</t>
    <rPh sb="1" eb="3">
      <t>サギョウ</t>
    </rPh>
    <rPh sb="3" eb="5">
      <t>ノウリツ</t>
    </rPh>
    <phoneticPr fontId="29"/>
  </si>
  <si>
    <t>分/10a</t>
    <rPh sb="0" eb="1">
      <t>フン</t>
    </rPh>
    <phoneticPr fontId="29"/>
  </si>
  <si>
    <t>（22）中間</t>
    <rPh sb="4" eb="6">
      <t>チュウカン</t>
    </rPh>
    <phoneticPr fontId="29"/>
  </si>
  <si>
    <t>③１時間あたりの実作業量　</t>
    <rPh sb="2" eb="4">
      <t>ジカン</t>
    </rPh>
    <rPh sb="8" eb="9">
      <t>ジツ</t>
    </rPh>
    <rPh sb="9" eb="11">
      <t>サギョウ</t>
    </rPh>
    <rPh sb="11" eb="12">
      <t>リョウ</t>
    </rPh>
    <phoneticPr fontId="29"/>
  </si>
  <si>
    <t>ha/時間</t>
    <rPh sb="3" eb="5">
      <t>ジカン</t>
    </rPh>
    <phoneticPr fontId="29"/>
  </si>
  <si>
    <t>1日あたりの
ほ場作業量</t>
    <rPh sb="0" eb="2">
      <t>イチニチ</t>
    </rPh>
    <rPh sb="8" eb="9">
      <t>ジョウ</t>
    </rPh>
    <rPh sb="9" eb="11">
      <t>サギョウ</t>
    </rPh>
    <rPh sb="11" eb="12">
      <t>リョウ</t>
    </rPh>
    <phoneticPr fontId="29"/>
  </si>
  <si>
    <t>実作業時間</t>
    <rPh sb="0" eb="1">
      <t>ジツ</t>
    </rPh>
    <rPh sb="1" eb="3">
      <t>サギョウ</t>
    </rPh>
    <rPh sb="3" eb="5">
      <t>ジカン</t>
    </rPh>
    <phoneticPr fontId="29"/>
  </si>
  <si>
    <t>④１日の作業時間</t>
    <rPh sb="2" eb="3">
      <t>ニチ</t>
    </rPh>
    <rPh sb="4" eb="6">
      <t>サギョウ</t>
    </rPh>
    <rPh sb="6" eb="8">
      <t>ジカン</t>
    </rPh>
    <phoneticPr fontId="29"/>
  </si>
  <si>
    <t>⑤実作業率</t>
    <rPh sb="1" eb="2">
      <t>ジツ</t>
    </rPh>
    <rPh sb="2" eb="4">
      <t>サギョウ</t>
    </rPh>
    <rPh sb="4" eb="5">
      <t>リツ</t>
    </rPh>
    <phoneticPr fontId="29"/>
  </si>
  <si>
    <t>⑥１日の実作業時間　
　　④×⑤÷100</t>
    <rPh sb="2" eb="3">
      <t>ニチ</t>
    </rPh>
    <rPh sb="4" eb="5">
      <t>ジツ</t>
    </rPh>
    <rPh sb="5" eb="7">
      <t>サギョウ</t>
    </rPh>
    <rPh sb="7" eb="9">
      <t>ジカン</t>
    </rPh>
    <phoneticPr fontId="29"/>
  </si>
  <si>
    <t>⑦1日あたりのほ場作業量　③×⑥</t>
    <rPh sb="1" eb="3">
      <t>イチニチ</t>
    </rPh>
    <rPh sb="8" eb="9">
      <t>ジョウ</t>
    </rPh>
    <rPh sb="9" eb="11">
      <t>サギョウ</t>
    </rPh>
    <rPh sb="11" eb="12">
      <t>リョウ</t>
    </rPh>
    <phoneticPr fontId="29"/>
  </si>
  <si>
    <t>ha/日</t>
    <rPh sb="3" eb="4">
      <t>ニチ</t>
    </rPh>
    <phoneticPr fontId="29"/>
  </si>
  <si>
    <t>作業可能日数</t>
    <rPh sb="0" eb="2">
      <t>サギョウ</t>
    </rPh>
    <rPh sb="2" eb="4">
      <t>カノウ</t>
    </rPh>
    <rPh sb="4" eb="5">
      <t>ニチ</t>
    </rPh>
    <rPh sb="5" eb="6">
      <t>スウ</t>
    </rPh>
    <phoneticPr fontId="29"/>
  </si>
  <si>
    <t>⑧作業期間</t>
    <rPh sb="1" eb="3">
      <t>サギョウ</t>
    </rPh>
    <rPh sb="3" eb="5">
      <t>キカン</t>
    </rPh>
    <phoneticPr fontId="29"/>
  </si>
  <si>
    <t>始期</t>
    <rPh sb="0" eb="2">
      <t>シキ</t>
    </rPh>
    <phoneticPr fontId="29"/>
  </si>
  <si>
    <t>終期</t>
    <rPh sb="0" eb="2">
      <t>シュウキ</t>
    </rPh>
    <phoneticPr fontId="29"/>
  </si>
  <si>
    <t>⑨作業日数</t>
    <rPh sb="1" eb="3">
      <t>サギョウ</t>
    </rPh>
    <rPh sb="3" eb="4">
      <t>ニチ</t>
    </rPh>
    <rPh sb="4" eb="5">
      <t>スウ</t>
    </rPh>
    <phoneticPr fontId="29"/>
  </si>
  <si>
    <t>日</t>
    <rPh sb="0" eb="1">
      <t>ニチ</t>
    </rPh>
    <phoneticPr fontId="29"/>
  </si>
  <si>
    <t>⑩作業可能日数率</t>
    <rPh sb="1" eb="3">
      <t>サギョウ</t>
    </rPh>
    <rPh sb="3" eb="5">
      <t>カノウ</t>
    </rPh>
    <rPh sb="5" eb="7">
      <t>ニッスウ</t>
    </rPh>
    <rPh sb="7" eb="8">
      <t>リツ</t>
    </rPh>
    <phoneticPr fontId="29"/>
  </si>
  <si>
    <t>⑪実作業日数　⑨×⑩÷100</t>
    <rPh sb="1" eb="2">
      <t>ジツ</t>
    </rPh>
    <rPh sb="2" eb="4">
      <t>サギョウ</t>
    </rPh>
    <rPh sb="4" eb="5">
      <t>ニチ</t>
    </rPh>
    <rPh sb="5" eb="6">
      <t>スウ</t>
    </rPh>
    <phoneticPr fontId="29"/>
  </si>
  <si>
    <t>⑬作業機１台あたりの負担面積　⑦×⑪</t>
    <rPh sb="1" eb="4">
      <t>サギョウキ</t>
    </rPh>
    <rPh sb="5" eb="6">
      <t>ダイ</t>
    </rPh>
    <rPh sb="10" eb="12">
      <t>フタン</t>
    </rPh>
    <rPh sb="12" eb="14">
      <t>メンセキ</t>
    </rPh>
    <phoneticPr fontId="29"/>
  </si>
  <si>
    <t>ha</t>
    <phoneticPr fontId="29"/>
  </si>
  <si>
    <t>⑭取組面積</t>
    <rPh sb="1" eb="3">
      <t>トリクミ</t>
    </rPh>
    <rPh sb="3" eb="5">
      <t>メンセキ</t>
    </rPh>
    <phoneticPr fontId="29"/>
  </si>
  <si>
    <t>⑰必要機械台数　⑭÷⑬</t>
    <rPh sb="1" eb="3">
      <t>ヒツヨウ</t>
    </rPh>
    <rPh sb="3" eb="5">
      <t>キカイ</t>
    </rPh>
    <rPh sb="5" eb="7">
      <t>ダイスウ</t>
    </rPh>
    <phoneticPr fontId="29"/>
  </si>
  <si>
    <t>台</t>
    <rPh sb="0" eb="1">
      <t>ダイ</t>
    </rPh>
    <phoneticPr fontId="29"/>
  </si>
  <si>
    <t>1以上かつ１に近似より、規模適正と判断</t>
    <rPh sb="1" eb="3">
      <t>イジョウ</t>
    </rPh>
    <rPh sb="7" eb="9">
      <t>キンジ</t>
    </rPh>
    <rPh sb="12" eb="14">
      <t>キボ</t>
    </rPh>
    <rPh sb="14" eb="16">
      <t>テキセイ</t>
    </rPh>
    <rPh sb="17" eb="19">
      <t>ハンダン</t>
    </rPh>
    <phoneticPr fontId="29"/>
  </si>
  <si>
    <t>○○</t>
    <phoneticPr fontId="31"/>
  </si>
  <si>
    <t>労働時間の縮減について</t>
    <phoneticPr fontId="29"/>
  </si>
  <si>
    <t>■実作業率算出根拠</t>
    <rPh sb="1" eb="2">
      <t>ジツ</t>
    </rPh>
    <phoneticPr fontId="29"/>
  </si>
  <si>
    <t>機械名称：</t>
    <rPh sb="0" eb="2">
      <t>キカイ</t>
    </rPh>
    <rPh sb="2" eb="4">
      <t>メイショウ</t>
    </rPh>
    <phoneticPr fontId="29"/>
  </si>
  <si>
    <t>ネギ収穫機　HGX100F</t>
    <rPh sb="2" eb="5">
      <t>シュウカクキ</t>
    </rPh>
    <phoneticPr fontId="5"/>
  </si>
  <si>
    <t>タイムテーブル</t>
    <phoneticPr fontId="29"/>
  </si>
  <si>
    <t>作業内容</t>
    <rPh sb="0" eb="4">
      <t>サギョウナイヨウ</t>
    </rPh>
    <phoneticPr fontId="29"/>
  </si>
  <si>
    <t>単位（分）</t>
    <rPh sb="0" eb="2">
      <t>タンイ</t>
    </rPh>
    <rPh sb="3" eb="4">
      <t>フン</t>
    </rPh>
    <phoneticPr fontId="29"/>
  </si>
  <si>
    <t>AM8：00</t>
    <phoneticPr fontId="29"/>
  </si>
  <si>
    <t>集合・作業準備・機械メンテナンス・機械移動</t>
    <rPh sb="0" eb="2">
      <t>シュウゴウ</t>
    </rPh>
    <rPh sb="17" eb="19">
      <t>キカイ</t>
    </rPh>
    <rPh sb="19" eb="21">
      <t>イドウ</t>
    </rPh>
    <phoneticPr fontId="29"/>
  </si>
  <si>
    <t>AM8：30</t>
    <phoneticPr fontId="29"/>
  </si>
  <si>
    <t>作業（ネギ収穫）</t>
    <rPh sb="0" eb="2">
      <t>サギョウ</t>
    </rPh>
    <rPh sb="5" eb="7">
      <t>シュウカク</t>
    </rPh>
    <phoneticPr fontId="5"/>
  </si>
  <si>
    <t>AM10：00</t>
    <phoneticPr fontId="5"/>
  </si>
  <si>
    <t>休憩</t>
    <rPh sb="0" eb="2">
      <t>キュウケイ</t>
    </rPh>
    <phoneticPr fontId="5"/>
  </si>
  <si>
    <t>AM10：20</t>
    <phoneticPr fontId="5"/>
  </si>
  <si>
    <t>AM11：30</t>
    <phoneticPr fontId="5"/>
  </si>
  <si>
    <t>作業（ネギ運搬）</t>
    <rPh sb="0" eb="2">
      <t>サギョウ</t>
    </rPh>
    <rPh sb="5" eb="7">
      <t>ウンパン</t>
    </rPh>
    <phoneticPr fontId="29"/>
  </si>
  <si>
    <t>PM12：00</t>
    <phoneticPr fontId="29"/>
  </si>
  <si>
    <t>昼休憩</t>
    <rPh sb="0" eb="3">
      <t>ヒルキュウケイ</t>
    </rPh>
    <phoneticPr fontId="29"/>
  </si>
  <si>
    <t>60分</t>
    <rPh sb="2" eb="3">
      <t>プン</t>
    </rPh>
    <phoneticPr fontId="29"/>
  </si>
  <si>
    <t>作業（ネギ出荷調整）</t>
    <rPh sb="0" eb="2">
      <t>サギョウ</t>
    </rPh>
    <rPh sb="5" eb="7">
      <t>シュッカ</t>
    </rPh>
    <rPh sb="7" eb="9">
      <t>チョウセイ</t>
    </rPh>
    <phoneticPr fontId="29"/>
  </si>
  <si>
    <t>PM3：20</t>
    <phoneticPr fontId="5"/>
  </si>
  <si>
    <t>PM5：00</t>
    <phoneticPr fontId="29"/>
  </si>
  <si>
    <t>作業終了 機械メンテナンス・機械移動</t>
    <rPh sb="0" eb="2">
      <t>サギョウ</t>
    </rPh>
    <rPh sb="2" eb="4">
      <t>シュウリョウ</t>
    </rPh>
    <rPh sb="14" eb="16">
      <t>キカイ</t>
    </rPh>
    <rPh sb="16" eb="18">
      <t>イドウ</t>
    </rPh>
    <phoneticPr fontId="29"/>
  </si>
  <si>
    <t>移動</t>
    <rPh sb="0" eb="2">
      <t>イドウ</t>
    </rPh>
    <phoneticPr fontId="29"/>
  </si>
  <si>
    <t>積降（分）</t>
    <rPh sb="0" eb="2">
      <t>ツミオロシ</t>
    </rPh>
    <rPh sb="3" eb="4">
      <t>フン</t>
    </rPh>
    <phoneticPr fontId="29"/>
  </si>
  <si>
    <t>移動（分）</t>
    <rPh sb="0" eb="2">
      <t>イドウ</t>
    </rPh>
    <rPh sb="3" eb="4">
      <t>フン</t>
    </rPh>
    <phoneticPr fontId="29"/>
  </si>
  <si>
    <t>回数</t>
    <rPh sb="0" eb="2">
      <t>カイスウ</t>
    </rPh>
    <phoneticPr fontId="29"/>
  </si>
  <si>
    <t>１日の実作業時間</t>
    <rPh sb="1" eb="2">
      <t>ニチ</t>
    </rPh>
    <rPh sb="3" eb="4">
      <t>ジツ</t>
    </rPh>
    <rPh sb="4" eb="8">
      <t>サギョウジカン</t>
    </rPh>
    <phoneticPr fontId="29"/>
  </si>
  <si>
    <t>作業機の合計稼働時間</t>
    <rPh sb="0" eb="3">
      <t>サギョウキ</t>
    </rPh>
    <rPh sb="4" eb="6">
      <t>ゴウケイ</t>
    </rPh>
    <rPh sb="6" eb="8">
      <t>カドウ</t>
    </rPh>
    <rPh sb="8" eb="10">
      <t>ジカン</t>
    </rPh>
    <phoneticPr fontId="29"/>
  </si>
  <si>
    <t>実作業率</t>
    <rPh sb="0" eb="4">
      <t>ジツサギョウリツ</t>
    </rPh>
    <phoneticPr fontId="29"/>
  </si>
  <si>
    <t>※２台目以降がある場合は適宜、追加してください。</t>
    <rPh sb="2" eb="4">
      <t>ダイメ</t>
    </rPh>
    <rPh sb="4" eb="6">
      <t>イコウ</t>
    </rPh>
    <rPh sb="9" eb="11">
      <t>バアイ</t>
    </rPh>
    <rPh sb="12" eb="14">
      <t>テキギ</t>
    </rPh>
    <rPh sb="15" eb="17">
      <t>ツイカ</t>
    </rPh>
    <phoneticPr fontId="29"/>
  </si>
  <si>
    <t>集合・作業準備・機械メンテナンス</t>
    <rPh sb="0" eb="2">
      <t>シュウゴウ</t>
    </rPh>
    <phoneticPr fontId="29"/>
  </si>
  <si>
    <t>作業開始</t>
    <rPh sb="0" eb="4">
      <t>サギョウカイシ</t>
    </rPh>
    <phoneticPr fontId="29"/>
  </si>
  <si>
    <t>作業時間終了 機械メンテナンス</t>
    <rPh sb="0" eb="2">
      <t>サギョウ</t>
    </rPh>
    <rPh sb="2" eb="6">
      <t>ジカンシュウリョウ</t>
    </rPh>
    <phoneticPr fontId="29"/>
  </si>
  <si>
    <t>付加価値額の拡大計画</t>
    <rPh sb="0" eb="2">
      <t>フカ</t>
    </rPh>
    <rPh sb="2" eb="5">
      <t>カチガク</t>
    </rPh>
    <rPh sb="6" eb="8">
      <t>カクダイ</t>
    </rPh>
    <rPh sb="8" eb="10">
      <t>ケイカク</t>
    </rPh>
    <phoneticPr fontId="5"/>
  </si>
  <si>
    <t>備　考
（算出根拠を記入）</t>
    <rPh sb="0" eb="1">
      <t>ソナエ</t>
    </rPh>
    <rPh sb="2" eb="3">
      <t>コウ</t>
    </rPh>
    <rPh sb="5" eb="7">
      <t>サンシュツ</t>
    </rPh>
    <rPh sb="7" eb="9">
      <t>コンキョ</t>
    </rPh>
    <rPh sb="10" eb="12">
      <t>キニュウ</t>
    </rPh>
    <phoneticPr fontId="5"/>
  </si>
  <si>
    <t>R4</t>
  </si>
  <si>
    <t>R5</t>
    <phoneticPr fontId="29"/>
  </si>
  <si>
    <t>R6</t>
    <phoneticPr fontId="29"/>
  </si>
  <si>
    <t>R7</t>
    <phoneticPr fontId="29"/>
  </si>
  <si>
    <t>②収入総額（円）</t>
    <rPh sb="1" eb="3">
      <t>シュウニュウ</t>
    </rPh>
    <rPh sb="3" eb="5">
      <t>ソウガク</t>
    </rPh>
    <rPh sb="6" eb="7">
      <t>エン</t>
    </rPh>
    <phoneticPr fontId="5"/>
  </si>
  <si>
    <t>営業収益</t>
    <rPh sb="0" eb="2">
      <t>エイギョウ</t>
    </rPh>
    <rPh sb="2" eb="4">
      <t>シュウエキ</t>
    </rPh>
    <phoneticPr fontId="5"/>
  </si>
  <si>
    <t>農産物売上</t>
    <rPh sb="0" eb="3">
      <t>ノウサンブツ</t>
    </rPh>
    <rPh sb="3" eb="5">
      <t>ウリアゲ</t>
    </rPh>
    <phoneticPr fontId="29"/>
  </si>
  <si>
    <t>作業受託収入</t>
    <rPh sb="0" eb="2">
      <t>サギョウ</t>
    </rPh>
    <rPh sb="2" eb="4">
      <t>ジュタク</t>
    </rPh>
    <rPh sb="4" eb="6">
      <t>シュウニュウ</t>
    </rPh>
    <phoneticPr fontId="29"/>
  </si>
  <si>
    <t>営業外収益</t>
    <rPh sb="0" eb="3">
      <t>エイギョウガイ</t>
    </rPh>
    <rPh sb="3" eb="5">
      <t>シュウエキ</t>
    </rPh>
    <phoneticPr fontId="29"/>
  </si>
  <si>
    <t>雑収入</t>
    <rPh sb="0" eb="1">
      <t>ザツ</t>
    </rPh>
    <rPh sb="1" eb="3">
      <t>シュウニュウ</t>
    </rPh>
    <phoneticPr fontId="29"/>
  </si>
  <si>
    <t>価格補填収入</t>
    <rPh sb="0" eb="2">
      <t>カカク</t>
    </rPh>
    <rPh sb="2" eb="4">
      <t>ホテン</t>
    </rPh>
    <rPh sb="4" eb="6">
      <t>シュウニュウ</t>
    </rPh>
    <phoneticPr fontId="29"/>
  </si>
  <si>
    <t>受取配当金</t>
    <rPh sb="0" eb="2">
      <t>ウケトリ</t>
    </rPh>
    <rPh sb="2" eb="4">
      <t>ハイトウ</t>
    </rPh>
    <rPh sb="4" eb="5">
      <t>キン</t>
    </rPh>
    <phoneticPr fontId="29"/>
  </si>
  <si>
    <t>受取利息</t>
    <rPh sb="0" eb="1">
      <t>ウ</t>
    </rPh>
    <rPh sb="1" eb="2">
      <t>ト</t>
    </rPh>
    <rPh sb="2" eb="4">
      <t>リソク</t>
    </rPh>
    <phoneticPr fontId="29"/>
  </si>
  <si>
    <t>特別利益</t>
    <rPh sb="0" eb="2">
      <t>トクベツ</t>
    </rPh>
    <rPh sb="2" eb="4">
      <t>リエキ</t>
    </rPh>
    <phoneticPr fontId="29"/>
  </si>
  <si>
    <t>基盤強化準備金戻入益</t>
    <rPh sb="0" eb="2">
      <t>キバン</t>
    </rPh>
    <rPh sb="2" eb="4">
      <t>キョウカ</t>
    </rPh>
    <rPh sb="4" eb="7">
      <t>ジュンビキン</t>
    </rPh>
    <rPh sb="7" eb="9">
      <t>レイニュウ</t>
    </rPh>
    <rPh sb="9" eb="10">
      <t>エキ</t>
    </rPh>
    <phoneticPr fontId="29"/>
  </si>
  <si>
    <t>損害保険収入</t>
    <rPh sb="0" eb="2">
      <t>ソンガイ</t>
    </rPh>
    <rPh sb="2" eb="4">
      <t>ホケン</t>
    </rPh>
    <rPh sb="4" eb="6">
      <t>シュウニュウ</t>
    </rPh>
    <phoneticPr fontId="29"/>
  </si>
  <si>
    <t>③費用総額（円）</t>
    <rPh sb="1" eb="3">
      <t>ヒヨウ</t>
    </rPh>
    <rPh sb="3" eb="5">
      <t>ソウガク</t>
    </rPh>
    <rPh sb="6" eb="7">
      <t>エン</t>
    </rPh>
    <phoneticPr fontId="5"/>
  </si>
  <si>
    <t>(9+10+11-12+13)</t>
    <phoneticPr fontId="29"/>
  </si>
  <si>
    <t>営業費用</t>
    <rPh sb="0" eb="2">
      <t>エイギョウ</t>
    </rPh>
    <rPh sb="2" eb="4">
      <t>ヒヨウ</t>
    </rPh>
    <phoneticPr fontId="29"/>
  </si>
  <si>
    <t>商品仕入高</t>
    <rPh sb="0" eb="2">
      <t>ショウヒン</t>
    </rPh>
    <rPh sb="2" eb="4">
      <t>シイ</t>
    </rPh>
    <rPh sb="4" eb="5">
      <t>ダカ</t>
    </rPh>
    <phoneticPr fontId="29"/>
  </si>
  <si>
    <t>当期農業原価</t>
    <rPh sb="0" eb="2">
      <t>トウキ</t>
    </rPh>
    <rPh sb="2" eb="4">
      <t>ノウギョウ</t>
    </rPh>
    <rPh sb="4" eb="6">
      <t>ゲンカ</t>
    </rPh>
    <phoneticPr fontId="5"/>
  </si>
  <si>
    <t>期首棚卸高</t>
    <rPh sb="0" eb="2">
      <t>キシュ</t>
    </rPh>
    <rPh sb="2" eb="4">
      <t>タナオロ</t>
    </rPh>
    <rPh sb="4" eb="5">
      <t>ダカ</t>
    </rPh>
    <phoneticPr fontId="29"/>
  </si>
  <si>
    <t>期末棚卸高</t>
    <rPh sb="0" eb="2">
      <t>キマツ</t>
    </rPh>
    <rPh sb="2" eb="4">
      <t>タナオロ</t>
    </rPh>
    <rPh sb="4" eb="5">
      <t>ダカ</t>
    </rPh>
    <phoneticPr fontId="29"/>
  </si>
  <si>
    <t>販売費・一般管理費</t>
    <rPh sb="0" eb="3">
      <t>ハンバイヒ</t>
    </rPh>
    <rPh sb="4" eb="6">
      <t>イッパン</t>
    </rPh>
    <rPh sb="6" eb="9">
      <t>カンリヒ</t>
    </rPh>
    <phoneticPr fontId="29"/>
  </si>
  <si>
    <t>営業外費用</t>
    <rPh sb="0" eb="2">
      <t>エイギョウ</t>
    </rPh>
    <rPh sb="2" eb="3">
      <t>ガイ</t>
    </rPh>
    <rPh sb="3" eb="5">
      <t>ヒヨウ</t>
    </rPh>
    <phoneticPr fontId="29"/>
  </si>
  <si>
    <t>支払利息</t>
    <rPh sb="0" eb="2">
      <t>シハラ</t>
    </rPh>
    <rPh sb="2" eb="4">
      <t>リソク</t>
    </rPh>
    <phoneticPr fontId="29"/>
  </si>
  <si>
    <t>特別損失</t>
    <rPh sb="0" eb="2">
      <t>トクベツ</t>
    </rPh>
    <rPh sb="2" eb="4">
      <t>ソンシツ</t>
    </rPh>
    <phoneticPr fontId="29"/>
  </si>
  <si>
    <t>固定資産圧縮損</t>
    <rPh sb="0" eb="4">
      <t>コテイシサン</t>
    </rPh>
    <rPh sb="4" eb="7">
      <t>アッシュクソン</t>
    </rPh>
    <phoneticPr fontId="29"/>
  </si>
  <si>
    <t>基盤強化準備金繰入</t>
    <rPh sb="0" eb="2">
      <t>キバン</t>
    </rPh>
    <rPh sb="2" eb="4">
      <t>キョウカ</t>
    </rPh>
    <rPh sb="4" eb="7">
      <t>ジュンビキン</t>
    </rPh>
    <rPh sb="7" eb="8">
      <t>ク</t>
    </rPh>
    <rPh sb="8" eb="9">
      <t>イ</t>
    </rPh>
    <phoneticPr fontId="29"/>
  </si>
  <si>
    <t>付加価値額に算入しない</t>
    <rPh sb="0" eb="2">
      <t>フカ</t>
    </rPh>
    <rPh sb="2" eb="5">
      <t>カチガク</t>
    </rPh>
    <rPh sb="6" eb="8">
      <t>サンニュウ</t>
    </rPh>
    <phoneticPr fontId="29"/>
  </si>
  <si>
    <t>④人件費</t>
    <rPh sb="1" eb="4">
      <t>ジンケンヒ</t>
    </rPh>
    <phoneticPr fontId="5"/>
  </si>
  <si>
    <t>(18+19+20)</t>
    <phoneticPr fontId="29"/>
  </si>
  <si>
    <t>（再掲）</t>
    <rPh sb="1" eb="3">
      <t>サイケイ</t>
    </rPh>
    <phoneticPr fontId="29"/>
  </si>
  <si>
    <t>労務費合計（当期農業原価より）</t>
    <rPh sb="0" eb="3">
      <t>ロウムヒ</t>
    </rPh>
    <rPh sb="3" eb="5">
      <t>ゴウケイ</t>
    </rPh>
    <rPh sb="6" eb="8">
      <t>トウキ</t>
    </rPh>
    <rPh sb="8" eb="10">
      <t>ノウギョウ</t>
    </rPh>
    <rPh sb="10" eb="12">
      <t>ゲンカ</t>
    </rPh>
    <phoneticPr fontId="29"/>
  </si>
  <si>
    <t>役員報酬等（販売費・一般管理費より）</t>
    <rPh sb="0" eb="2">
      <t>ヤクイン</t>
    </rPh>
    <rPh sb="2" eb="4">
      <t>ホウシュウ</t>
    </rPh>
    <rPh sb="4" eb="5">
      <t>トウ</t>
    </rPh>
    <rPh sb="6" eb="9">
      <t>ハンバイヒ</t>
    </rPh>
    <rPh sb="10" eb="12">
      <t>イッパン</t>
    </rPh>
    <rPh sb="12" eb="15">
      <t>カンリヒ</t>
    </rPh>
    <phoneticPr fontId="29"/>
  </si>
  <si>
    <t>従事分量配当（農事組合法人（剰余金処分より））</t>
    <rPh sb="7" eb="9">
      <t>ノウジ</t>
    </rPh>
    <rPh sb="9" eb="11">
      <t>クミアイ</t>
    </rPh>
    <rPh sb="11" eb="13">
      <t>ホウジン</t>
    </rPh>
    <rPh sb="14" eb="17">
      <t>ジョウヨキン</t>
    </rPh>
    <rPh sb="17" eb="19">
      <t>ショブン</t>
    </rPh>
    <phoneticPr fontId="29"/>
  </si>
  <si>
    <t>※１　現状値は青色申告決算書や決算書の損益計算書から記入。</t>
    <rPh sb="3" eb="5">
      <t>ゲンジョウ</t>
    </rPh>
    <rPh sb="5" eb="6">
      <t>チ</t>
    </rPh>
    <rPh sb="7" eb="9">
      <t>アオイロ</t>
    </rPh>
    <rPh sb="9" eb="11">
      <t>シンコク</t>
    </rPh>
    <rPh sb="11" eb="14">
      <t>ケッサンショ</t>
    </rPh>
    <rPh sb="15" eb="18">
      <t>ケッサンショ</t>
    </rPh>
    <rPh sb="19" eb="21">
      <t>ソンエキ</t>
    </rPh>
    <rPh sb="21" eb="24">
      <t>ケイサンショ</t>
    </rPh>
    <rPh sb="26" eb="28">
      <t>キニュウ</t>
    </rPh>
    <phoneticPr fontId="5"/>
  </si>
  <si>
    <t>※２　人件費には、費用総額に含まれる賃金手当等のほか役員報酬、農事組合法人の従事分量配当を含む。</t>
    <rPh sb="3" eb="6">
      <t>ジンケンヒ</t>
    </rPh>
    <rPh sb="9" eb="11">
      <t>ヒヨウ</t>
    </rPh>
    <rPh sb="31" eb="33">
      <t>ノウジ</t>
    </rPh>
    <rPh sb="33" eb="35">
      <t>クミアイ</t>
    </rPh>
    <rPh sb="35" eb="37">
      <t>ホウジン</t>
    </rPh>
    <rPh sb="38" eb="40">
      <t>ジュウジ</t>
    </rPh>
    <rPh sb="40" eb="42">
      <t>ブンリョウ</t>
    </rPh>
    <rPh sb="42" eb="44">
      <t>ハイトウ</t>
    </rPh>
    <rPh sb="45" eb="46">
      <t>フク</t>
    </rPh>
    <phoneticPr fontId="5"/>
  </si>
  <si>
    <t>※３　就業者数は、役員、構成員、従事分量配当を受けている者も含む。</t>
    <rPh sb="3" eb="6">
      <t>シュウギョウシャ</t>
    </rPh>
    <rPh sb="6" eb="7">
      <t>スウ</t>
    </rPh>
    <phoneticPr fontId="5"/>
  </si>
  <si>
    <t>当期農業原価計算</t>
    <rPh sb="0" eb="2">
      <t>トウキ</t>
    </rPh>
    <rPh sb="2" eb="4">
      <t>ノウギョウ</t>
    </rPh>
    <rPh sb="4" eb="6">
      <t>ゲンカ</t>
    </rPh>
    <rPh sb="6" eb="8">
      <t>ケイサン</t>
    </rPh>
    <phoneticPr fontId="5"/>
  </si>
  <si>
    <t>(1+26-27)</t>
    <phoneticPr fontId="29"/>
  </si>
  <si>
    <t>当期総製造費用</t>
    <rPh sb="0" eb="2">
      <t>トウキ</t>
    </rPh>
    <rPh sb="2" eb="3">
      <t>ソウ</t>
    </rPh>
    <rPh sb="3" eb="5">
      <t>セイゾウ</t>
    </rPh>
    <rPh sb="5" eb="7">
      <t>ヒヨウ</t>
    </rPh>
    <phoneticPr fontId="5"/>
  </si>
  <si>
    <t>(6+12+25)</t>
    <phoneticPr fontId="29"/>
  </si>
  <si>
    <t>材料費</t>
    <rPh sb="0" eb="3">
      <t>ザイリョウヒ</t>
    </rPh>
    <phoneticPr fontId="29"/>
  </si>
  <si>
    <t>農薬衛生費</t>
    <rPh sb="0" eb="2">
      <t>ノウヤク</t>
    </rPh>
    <rPh sb="2" eb="4">
      <t>エイセイ</t>
    </rPh>
    <rPh sb="4" eb="5">
      <t>ヒ</t>
    </rPh>
    <phoneticPr fontId="5"/>
  </si>
  <si>
    <t>小計</t>
    <rPh sb="0" eb="2">
      <t>ショウケイ</t>
    </rPh>
    <phoneticPr fontId="29"/>
  </si>
  <si>
    <t>労務費</t>
    <rPh sb="0" eb="3">
      <t>ロウムヒ</t>
    </rPh>
    <phoneticPr fontId="29"/>
  </si>
  <si>
    <t>給与</t>
    <rPh sb="0" eb="2">
      <t>キュウヨ</t>
    </rPh>
    <phoneticPr fontId="5"/>
  </si>
  <si>
    <t>雑給</t>
    <rPh sb="0" eb="2">
      <t>ザツキュウ</t>
    </rPh>
    <phoneticPr fontId="29"/>
  </si>
  <si>
    <t>賞与</t>
    <rPh sb="0" eb="2">
      <t>ショウヨ</t>
    </rPh>
    <phoneticPr fontId="29"/>
  </si>
  <si>
    <t>法定福利費</t>
    <rPh sb="0" eb="2">
      <t>ホウテイ</t>
    </rPh>
    <rPh sb="2" eb="5">
      <t>フクリヒ</t>
    </rPh>
    <phoneticPr fontId="29"/>
  </si>
  <si>
    <t>福利厚生費</t>
    <rPh sb="0" eb="2">
      <t>フクリ</t>
    </rPh>
    <rPh sb="2" eb="5">
      <t>コウセイヒ</t>
    </rPh>
    <phoneticPr fontId="29"/>
  </si>
  <si>
    <t>製造経費</t>
    <rPh sb="0" eb="2">
      <t>セイゾウ</t>
    </rPh>
    <rPh sb="2" eb="4">
      <t>ケイヒ</t>
    </rPh>
    <phoneticPr fontId="29"/>
  </si>
  <si>
    <t>光熱水道代</t>
    <rPh sb="0" eb="2">
      <t>コウネツ</t>
    </rPh>
    <rPh sb="2" eb="4">
      <t>スイドウ</t>
    </rPh>
    <rPh sb="4" eb="5">
      <t>ダイ</t>
    </rPh>
    <phoneticPr fontId="5"/>
  </si>
  <si>
    <t>燃料費</t>
    <rPh sb="0" eb="3">
      <t>ネンリョウヒ</t>
    </rPh>
    <phoneticPr fontId="29"/>
  </si>
  <si>
    <t>租税公課</t>
    <rPh sb="0" eb="2">
      <t>ソゼイ</t>
    </rPh>
    <rPh sb="2" eb="4">
      <t>コウカ</t>
    </rPh>
    <phoneticPr fontId="29"/>
  </si>
  <si>
    <t>作業委託料</t>
    <rPh sb="0" eb="2">
      <t>サギョウ</t>
    </rPh>
    <rPh sb="2" eb="5">
      <t>イタクリョウ</t>
    </rPh>
    <phoneticPr fontId="5"/>
  </si>
  <si>
    <t>その他経費</t>
    <rPh sb="3" eb="5">
      <t>ケイヒ</t>
    </rPh>
    <phoneticPr fontId="5"/>
  </si>
  <si>
    <t>小計</t>
    <rPh sb="0" eb="1">
      <t>ショウ</t>
    </rPh>
    <rPh sb="1" eb="2">
      <t>ケイ</t>
    </rPh>
    <phoneticPr fontId="29"/>
  </si>
  <si>
    <t>期首仕掛品棚卸高</t>
    <rPh sb="0" eb="2">
      <t>キシュ</t>
    </rPh>
    <rPh sb="2" eb="5">
      <t>シカカリヒン</t>
    </rPh>
    <rPh sb="5" eb="7">
      <t>タナオロ</t>
    </rPh>
    <rPh sb="7" eb="8">
      <t>タカ</t>
    </rPh>
    <phoneticPr fontId="5"/>
  </si>
  <si>
    <t>期末仕掛品棚卸高</t>
    <rPh sb="0" eb="2">
      <t>キマツ</t>
    </rPh>
    <rPh sb="2" eb="5">
      <t>シカカリヒン</t>
    </rPh>
    <rPh sb="5" eb="7">
      <t>タナオロ</t>
    </rPh>
    <rPh sb="7" eb="8">
      <t>タカ</t>
    </rPh>
    <phoneticPr fontId="5"/>
  </si>
  <si>
    <t>※１　現状値は、青色申告決算書や決算書の損益計算書から記入。</t>
    <rPh sb="3" eb="5">
      <t>ゲンジョウ</t>
    </rPh>
    <rPh sb="5" eb="6">
      <t>チ</t>
    </rPh>
    <rPh sb="8" eb="10">
      <t>アオイロ</t>
    </rPh>
    <rPh sb="10" eb="12">
      <t>シンコク</t>
    </rPh>
    <rPh sb="12" eb="15">
      <t>ケッサンショ</t>
    </rPh>
    <rPh sb="16" eb="19">
      <t>ケッサンショ</t>
    </rPh>
    <rPh sb="20" eb="22">
      <t>ソンエキ</t>
    </rPh>
    <rPh sb="22" eb="25">
      <t>ケイサンショ</t>
    </rPh>
    <rPh sb="27" eb="29">
      <t>キニュウ</t>
    </rPh>
    <phoneticPr fontId="5"/>
  </si>
  <si>
    <t>※２　人件費には、給与、雑給、賞与、法定福利費、福利厚生費が含まれます。</t>
    <rPh sb="3" eb="6">
      <t>ジンケンヒ</t>
    </rPh>
    <rPh sb="30" eb="31">
      <t>フク</t>
    </rPh>
    <phoneticPr fontId="5"/>
  </si>
  <si>
    <t>販売費及び一般管理費計算</t>
    <rPh sb="0" eb="3">
      <t>ハンバイヒ</t>
    </rPh>
    <rPh sb="3" eb="4">
      <t>オヨ</t>
    </rPh>
    <rPh sb="5" eb="7">
      <t>イッパン</t>
    </rPh>
    <rPh sb="7" eb="10">
      <t>カンリヒ</t>
    </rPh>
    <rPh sb="10" eb="12">
      <t>ケイサン</t>
    </rPh>
    <phoneticPr fontId="5"/>
  </si>
  <si>
    <t>販売費及び一般管理費</t>
    <rPh sb="0" eb="3">
      <t>ハンバイヒ</t>
    </rPh>
    <rPh sb="3" eb="4">
      <t>オヨ</t>
    </rPh>
    <rPh sb="5" eb="7">
      <t>イッパン</t>
    </rPh>
    <rPh sb="7" eb="10">
      <t>カンリヒ</t>
    </rPh>
    <phoneticPr fontId="5"/>
  </si>
  <si>
    <t>広告宣伝費</t>
    <rPh sb="0" eb="2">
      <t>コウコク</t>
    </rPh>
    <rPh sb="2" eb="5">
      <t>センデンヒ</t>
    </rPh>
    <phoneticPr fontId="5"/>
  </si>
  <si>
    <t>発送配達費</t>
    <rPh sb="0" eb="2">
      <t>ハッソウ</t>
    </rPh>
    <rPh sb="2" eb="4">
      <t>ハイタツ</t>
    </rPh>
    <rPh sb="4" eb="5">
      <t>ヒ</t>
    </rPh>
    <phoneticPr fontId="29"/>
  </si>
  <si>
    <t>役員報酬</t>
    <rPh sb="0" eb="2">
      <t>ヤクイン</t>
    </rPh>
    <rPh sb="2" eb="4">
      <t>ホウシュウ</t>
    </rPh>
    <phoneticPr fontId="29"/>
  </si>
  <si>
    <t>給与（賃金）</t>
    <rPh sb="0" eb="2">
      <t>キュウヨ</t>
    </rPh>
    <rPh sb="3" eb="5">
      <t>チンギン</t>
    </rPh>
    <phoneticPr fontId="29"/>
  </si>
  <si>
    <t>減価償却費</t>
    <rPh sb="0" eb="2">
      <t>ゲンカ</t>
    </rPh>
    <rPh sb="2" eb="5">
      <t>ショウキャクヒ</t>
    </rPh>
    <phoneticPr fontId="29"/>
  </si>
  <si>
    <t>地代家賃</t>
    <rPh sb="0" eb="2">
      <t>チダイ</t>
    </rPh>
    <rPh sb="2" eb="4">
      <t>ヤチン</t>
    </rPh>
    <phoneticPr fontId="29"/>
  </si>
  <si>
    <t>修繕費</t>
    <rPh sb="0" eb="3">
      <t>シュウゼンヒ</t>
    </rPh>
    <phoneticPr fontId="29"/>
  </si>
  <si>
    <t>事務用消耗品費</t>
    <rPh sb="0" eb="2">
      <t>ジム</t>
    </rPh>
    <rPh sb="2" eb="3">
      <t>ヨウ</t>
    </rPh>
    <rPh sb="3" eb="6">
      <t>ショウモウヒン</t>
    </rPh>
    <rPh sb="6" eb="7">
      <t>ヒ</t>
    </rPh>
    <phoneticPr fontId="29"/>
  </si>
  <si>
    <t>通信交通費</t>
    <rPh sb="0" eb="2">
      <t>ツウシン</t>
    </rPh>
    <rPh sb="2" eb="5">
      <t>コウツウヒ</t>
    </rPh>
    <phoneticPr fontId="29"/>
  </si>
  <si>
    <t>寄付金</t>
    <rPh sb="0" eb="3">
      <t>キフキン</t>
    </rPh>
    <phoneticPr fontId="29"/>
  </si>
  <si>
    <t>接待交際費</t>
    <rPh sb="0" eb="2">
      <t>セッタイ</t>
    </rPh>
    <rPh sb="2" eb="5">
      <t>コウサイヒ</t>
    </rPh>
    <phoneticPr fontId="29"/>
  </si>
  <si>
    <t>保険料</t>
    <rPh sb="0" eb="3">
      <t>ホケンリョウ</t>
    </rPh>
    <phoneticPr fontId="29"/>
  </si>
  <si>
    <t>備品・消耗品費</t>
    <rPh sb="0" eb="2">
      <t>ビヒン</t>
    </rPh>
    <rPh sb="3" eb="6">
      <t>ショウモウヒン</t>
    </rPh>
    <rPh sb="6" eb="7">
      <t>ヒ</t>
    </rPh>
    <phoneticPr fontId="29"/>
  </si>
  <si>
    <t>管理諸費</t>
    <rPh sb="0" eb="2">
      <t>カンリ</t>
    </rPh>
    <rPh sb="2" eb="4">
      <t>ショヒ</t>
    </rPh>
    <phoneticPr fontId="29"/>
  </si>
  <si>
    <t>雑費</t>
    <rPh sb="0" eb="2">
      <t>ザッピ</t>
    </rPh>
    <phoneticPr fontId="29"/>
  </si>
  <si>
    <t>人件費</t>
  </si>
  <si>
    <t>※２　人件費には、給与（賃金）、賞与、法定福利費、福利厚生費が含まれます。</t>
    <rPh sb="3" eb="6">
      <t>ジンケンヒ</t>
    </rPh>
    <rPh sb="12" eb="14">
      <t>チンギン</t>
    </rPh>
    <rPh sb="31" eb="32">
      <t>フク</t>
    </rPh>
    <phoneticPr fontId="5"/>
  </si>
  <si>
    <t>○○○○○の農業経営の現状と今後の販売計画</t>
    <rPh sb="6" eb="8">
      <t>ノウギョウ</t>
    </rPh>
    <rPh sb="8" eb="10">
      <t>ケイエイ</t>
    </rPh>
    <rPh sb="11" eb="13">
      <t>ゲンジョウ</t>
    </rPh>
    <rPh sb="14" eb="16">
      <t>コンゴ</t>
    </rPh>
    <rPh sb="17" eb="19">
      <t>ハンバイ</t>
    </rPh>
    <rPh sb="19" eb="21">
      <t>ケイカク</t>
    </rPh>
    <phoneticPr fontId="5"/>
  </si>
  <si>
    <t>【農産物生産・販売の部】</t>
    <rPh sb="1" eb="4">
      <t>ノウサンブツ</t>
    </rPh>
    <rPh sb="4" eb="6">
      <t>セイサン</t>
    </rPh>
    <rPh sb="7" eb="9">
      <t>ハンバイ</t>
    </rPh>
    <rPh sb="10" eb="11">
      <t>ブ</t>
    </rPh>
    <phoneticPr fontId="5"/>
  </si>
  <si>
    <t>作物名</t>
    <rPh sb="0" eb="2">
      <t>サクモツ</t>
    </rPh>
    <rPh sb="2" eb="3">
      <t>メイ</t>
    </rPh>
    <phoneticPr fontId="5"/>
  </si>
  <si>
    <t>１年度目</t>
    <rPh sb="1" eb="4">
      <t>ネンドメ</t>
    </rPh>
    <phoneticPr fontId="5"/>
  </si>
  <si>
    <t>２年度目</t>
    <rPh sb="1" eb="4">
      <t>ネンドメ</t>
    </rPh>
    <phoneticPr fontId="5"/>
  </si>
  <si>
    <t>目標年度</t>
    <rPh sb="0" eb="4">
      <t>モクヒョウネンド</t>
    </rPh>
    <phoneticPr fontId="5"/>
  </si>
  <si>
    <t>規模拡大の根拠</t>
    <rPh sb="0" eb="2">
      <t>キボ</t>
    </rPh>
    <rPh sb="2" eb="4">
      <t>カクダイ</t>
    </rPh>
    <rPh sb="5" eb="7">
      <t>コンキョ</t>
    </rPh>
    <phoneticPr fontId="5"/>
  </si>
  <si>
    <t>⑥</t>
    <phoneticPr fontId="29"/>
  </si>
  <si>
    <t>①＋②＋・・・</t>
    <phoneticPr fontId="5"/>
  </si>
  <si>
    <t>※１　農業に関係する補助金等の収入を記入。（H30より米直接支払交付金廃止）</t>
    <rPh sb="15" eb="17">
      <t>シュウニュウ</t>
    </rPh>
    <phoneticPr fontId="5"/>
  </si>
  <si>
    <t>※２　農業次世代人材投資事業（経営開始型）は、付加価値額の収入総額に算入しない。</t>
    <rPh sb="3" eb="5">
      <t>ノウギョウ</t>
    </rPh>
    <phoneticPr fontId="5"/>
  </si>
  <si>
    <t>※３　農外収入は、付加価値額の収入総額に算入しない。</t>
    <rPh sb="9" eb="11">
      <t>フカ</t>
    </rPh>
    <rPh sb="11" eb="14">
      <t>カチガク</t>
    </rPh>
    <rPh sb="15" eb="17">
      <t>シュウニュウ</t>
    </rPh>
    <rPh sb="17" eb="19">
      <t>ソウガク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</si>
</sst>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quot;年&quot;\)"/>
    <numFmt numFmtId="178" formatCode="0.0"/>
    <numFmt numFmtId="179" formatCode="0_ "/>
    <numFmt numFmtId="180" formatCode="m&quot;月&quot;d&quot;日&quot;;@"/>
    <numFmt numFmtId="181" formatCode="#,##0.00;&quot;△ &quot;#,##0.00"/>
    <numFmt numFmtId="182" formatCode="#,##0.0;&quot;△ &quot;#,##0.0"/>
    <numFmt numFmtId="183" formatCode="#,##0.0000_ ;[Red]\-#,##0.0000\ "/>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11"/>
      <name val="ＭＳ 明朝"/>
      <family val="1"/>
      <charset val="128"/>
    </font>
    <font>
      <sz val="9"/>
      <name val="ＭＳ ゴシック"/>
      <family val="3"/>
      <charset val="128"/>
    </font>
    <font>
      <b/>
      <sz val="11"/>
      <color rgb="FFFF0000"/>
      <name val="ＭＳ Ｐゴシック"/>
      <family val="3"/>
      <charset val="128"/>
    </font>
    <font>
      <sz val="11"/>
      <color rgb="FF0000FF"/>
      <name val="ＭＳ Ｐゴシック"/>
      <family val="3"/>
      <charset val="128"/>
    </font>
    <font>
      <sz val="8"/>
      <color theme="1"/>
      <name val="ＭＳ Ｐゴシック"/>
      <family val="3"/>
      <charset val="128"/>
      <scheme val="minor"/>
    </font>
    <font>
      <sz val="8"/>
      <name val="ＭＳ Ｐゴシック"/>
      <family val="3"/>
      <charset val="128"/>
    </font>
    <font>
      <sz val="9"/>
      <name val="ＭＳ Ｐゴシック"/>
      <family val="3"/>
      <charset val="128"/>
    </font>
    <font>
      <sz val="11"/>
      <name val="ＭＳ Ｐゴシック"/>
      <family val="3"/>
    </font>
    <font>
      <sz val="11"/>
      <name val="ＭＳ Ｐゴシック"/>
      <family val="3"/>
      <scheme val="minor"/>
    </font>
    <font>
      <sz val="6"/>
      <name val="游ゴシック"/>
      <family val="3"/>
    </font>
    <font>
      <sz val="11"/>
      <name val="ＭＳ Ｐゴシック"/>
      <family val="3"/>
      <charset val="128"/>
      <scheme val="minor"/>
    </font>
    <font>
      <b/>
      <sz val="11"/>
      <name val="ＭＳ Ｐゴシック"/>
      <family val="3"/>
      <charset val="128"/>
    </font>
    <font>
      <sz val="6"/>
      <name val="ＭＳ Ｐゴシック"/>
      <family val="2"/>
      <charset val="128"/>
      <scheme val="minor"/>
    </font>
    <font>
      <sz val="10"/>
      <color theme="1"/>
      <name val="ＭＳ ゴシック"/>
      <family val="2"/>
      <charset val="128"/>
    </font>
    <font>
      <sz val="6"/>
      <name val="ＭＳ ゴシック"/>
      <family val="2"/>
      <charset val="128"/>
    </font>
    <font>
      <sz val="10"/>
      <color theme="1"/>
      <name val="ＭＳ ゴシック"/>
      <family val="3"/>
      <charset val="128"/>
    </font>
    <font>
      <sz val="11"/>
      <color theme="1"/>
      <name val="游ゴシック"/>
      <family val="2"/>
      <charset val="128"/>
    </font>
    <font>
      <b/>
      <sz val="11"/>
      <color rgb="FFFF0000"/>
      <name val="ＭＳ Ｐゴシック"/>
      <family val="3"/>
      <charset val="128"/>
      <scheme val="minor"/>
    </font>
    <font>
      <sz val="20"/>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indexed="8"/>
      <name val="ＭＳ Ｐゴシック"/>
      <family val="3"/>
      <charset val="128"/>
    </font>
    <font>
      <sz val="11"/>
      <color theme="8"/>
      <name val="ＭＳ Ｐゴシック"/>
      <family val="3"/>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b/>
      <sz val="11"/>
      <color rgb="FFFF0000"/>
      <name val="ＭＳ ゴシック"/>
      <family val="3"/>
      <charset val="128"/>
    </font>
    <font>
      <sz val="7"/>
      <name val="ＭＳ ゴシック"/>
      <family val="3"/>
      <charset val="128"/>
    </font>
    <font>
      <sz val="9"/>
      <color indexed="81"/>
      <name val="ＭＳ Ｐゴシック"/>
      <family val="3"/>
      <charset val="128"/>
    </font>
    <font>
      <sz val="11"/>
      <color rgb="FFFF0000"/>
      <name val="ＭＳ Ｐゴシック"/>
      <family val="3"/>
      <charset val="128"/>
    </font>
    <font>
      <b/>
      <sz val="10"/>
      <color indexed="81"/>
      <name val="MS P ゴシック"/>
      <family val="3"/>
      <charset val="128"/>
    </font>
  </fonts>
  <fills count="13">
    <fill>
      <patternFill patternType="none"/>
    </fill>
    <fill>
      <patternFill patternType="gray125"/>
    </fill>
    <fill>
      <patternFill patternType="solid">
        <fgColor rgb="FFCCFF99"/>
        <bgColor indexed="64"/>
      </patternFill>
    </fill>
    <fill>
      <patternFill patternType="solid">
        <fgColor rgb="FFFFFF99"/>
        <bgColor indexed="64"/>
      </patternFill>
    </fill>
    <fill>
      <patternFill patternType="solid">
        <fgColor rgb="FFFFE1FF"/>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CCFF"/>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17">
    <xf numFmtId="0" fontId="0" fillId="0" borderId="0">
      <alignment vertical="center"/>
    </xf>
    <xf numFmtId="38" fontId="6" fillId="0" borderId="0" applyFont="0" applyFill="0" applyBorder="0" applyAlignment="0" applyProtection="0">
      <alignment vertical="center"/>
    </xf>
    <xf numFmtId="0" fontId="16" fillId="0" borderId="0"/>
    <xf numFmtId="0" fontId="6" fillId="0" borderId="0">
      <alignment vertical="center"/>
    </xf>
    <xf numFmtId="0" fontId="12" fillId="0" borderId="0">
      <alignment vertical="center"/>
    </xf>
    <xf numFmtId="0" fontId="17" fillId="0" borderId="0">
      <alignment vertical="center"/>
    </xf>
    <xf numFmtId="38" fontId="6" fillId="0" borderId="0" applyFont="0" applyFill="0" applyBorder="0" applyAlignment="0" applyProtection="0">
      <alignment vertical="center"/>
    </xf>
    <xf numFmtId="0" fontId="12" fillId="0" borderId="0">
      <alignment vertical="center"/>
    </xf>
    <xf numFmtId="0" fontId="24" fillId="0" borderId="0">
      <alignment vertical="center"/>
    </xf>
    <xf numFmtId="9" fontId="6"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8"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cellStyleXfs>
  <cellXfs count="493">
    <xf numFmtId="0" fontId="0" fillId="0" borderId="0" xfId="0">
      <alignment vertical="center"/>
    </xf>
    <xf numFmtId="0" fontId="0" fillId="0" borderId="0" xfId="0" applyAlignment="1">
      <alignment horizontal="center" vertical="center"/>
    </xf>
    <xf numFmtId="0" fontId="25" fillId="6" borderId="0" xfId="8" applyFont="1" applyFill="1">
      <alignment vertical="center"/>
    </xf>
    <xf numFmtId="0" fontId="27" fillId="6" borderId="0" xfId="8" applyFont="1" applyFill="1" applyAlignment="1">
      <alignment horizontal="right" vertical="center"/>
    </xf>
    <xf numFmtId="0" fontId="6" fillId="0" borderId="0" xfId="8" applyFont="1">
      <alignment vertical="center"/>
    </xf>
    <xf numFmtId="0" fontId="27" fillId="6" borderId="5" xfId="8" applyFont="1" applyFill="1" applyBorder="1" applyAlignment="1">
      <alignment horizontal="center" vertical="center"/>
    </xf>
    <xf numFmtId="0" fontId="27" fillId="0" borderId="5" xfId="8" applyFont="1" applyFill="1" applyBorder="1">
      <alignment vertical="center"/>
    </xf>
    <xf numFmtId="0" fontId="27" fillId="6" borderId="5" xfId="8" applyFont="1" applyFill="1" applyBorder="1">
      <alignment vertical="center"/>
    </xf>
    <xf numFmtId="0" fontId="6" fillId="0" borderId="5" xfId="8" applyFont="1" applyFill="1" applyBorder="1">
      <alignment vertical="center"/>
    </xf>
    <xf numFmtId="0" fontId="27" fillId="0" borderId="5" xfId="8" applyFont="1" applyFill="1" applyBorder="1" applyAlignment="1">
      <alignment vertical="center" wrapText="1"/>
    </xf>
    <xf numFmtId="0" fontId="6" fillId="0" borderId="63" xfId="8" applyFont="1" applyFill="1" applyBorder="1">
      <alignment vertical="center"/>
    </xf>
    <xf numFmtId="0" fontId="27" fillId="6" borderId="63" xfId="8" applyFont="1" applyFill="1" applyBorder="1">
      <alignment vertical="center"/>
    </xf>
    <xf numFmtId="0" fontId="27" fillId="0" borderId="63" xfId="8" applyFont="1" applyFill="1" applyBorder="1">
      <alignment vertical="center"/>
    </xf>
    <xf numFmtId="0" fontId="6" fillId="6" borderId="2" xfId="8" applyFont="1" applyFill="1" applyBorder="1" applyAlignment="1">
      <alignment horizontal="left" vertical="center"/>
    </xf>
    <xf numFmtId="0" fontId="6" fillId="6" borderId="2" xfId="8" applyFont="1" applyFill="1" applyBorder="1">
      <alignment vertical="center"/>
    </xf>
    <xf numFmtId="0" fontId="6" fillId="6" borderId="64" xfId="8" quotePrefix="1" applyFont="1" applyFill="1" applyBorder="1" applyAlignment="1">
      <alignment vertical="center"/>
    </xf>
    <xf numFmtId="0" fontId="6" fillId="0" borderId="5" xfId="8" applyFont="1" applyFill="1" applyBorder="1" applyAlignment="1">
      <alignment horizontal="left" vertical="center" wrapText="1"/>
    </xf>
    <xf numFmtId="0" fontId="28" fillId="5" borderId="5" xfId="8" applyFont="1" applyFill="1" applyBorder="1">
      <alignment vertical="center"/>
    </xf>
    <xf numFmtId="0" fontId="6" fillId="6" borderId="5" xfId="8" quotePrefix="1" applyFont="1" applyFill="1" applyBorder="1" applyAlignment="1">
      <alignment vertical="center"/>
    </xf>
    <xf numFmtId="0" fontId="6" fillId="0" borderId="1" xfId="8" applyFont="1" applyFill="1" applyBorder="1">
      <alignment vertical="center"/>
    </xf>
    <xf numFmtId="0" fontId="27" fillId="0" borderId="0" xfId="8" applyFont="1" applyFill="1" applyBorder="1">
      <alignment vertical="center"/>
    </xf>
    <xf numFmtId="0" fontId="25" fillId="0" borderId="0" xfId="8" applyFont="1" applyFill="1">
      <alignment vertical="center"/>
    </xf>
    <xf numFmtId="0" fontId="6" fillId="0" borderId="5" xfId="8" applyFont="1" applyBorder="1" applyAlignment="1">
      <alignment horizontal="center" vertical="center"/>
    </xf>
    <xf numFmtId="0" fontId="6" fillId="0" borderId="5" xfId="8" applyFont="1" applyBorder="1">
      <alignment vertical="center"/>
    </xf>
    <xf numFmtId="0" fontId="6" fillId="5" borderId="5" xfId="8" applyFont="1" applyFill="1" applyBorder="1">
      <alignment vertical="center"/>
    </xf>
    <xf numFmtId="0" fontId="6" fillId="5" borderId="63" xfId="8" applyFont="1" applyFill="1" applyBorder="1">
      <alignment vertical="center"/>
    </xf>
    <xf numFmtId="0" fontId="6" fillId="0" borderId="63" xfId="8" applyFont="1" applyBorder="1">
      <alignment vertical="center"/>
    </xf>
    <xf numFmtId="0" fontId="6" fillId="5" borderId="2" xfId="8" applyFont="1" applyFill="1" applyBorder="1">
      <alignment vertical="center"/>
    </xf>
    <xf numFmtId="0" fontId="6" fillId="0" borderId="2" xfId="8" applyFont="1" applyBorder="1">
      <alignment vertical="center"/>
    </xf>
    <xf numFmtId="0" fontId="0" fillId="0" borderId="5" xfId="0" applyBorder="1">
      <alignment vertical="center"/>
    </xf>
    <xf numFmtId="0" fontId="0" fillId="0" borderId="2" xfId="0" applyBorder="1">
      <alignment vertical="center"/>
    </xf>
    <xf numFmtId="0" fontId="0" fillId="0" borderId="63" xfId="0" applyBorder="1">
      <alignment vertical="center"/>
    </xf>
    <xf numFmtId="38" fontId="0" fillId="0" borderId="5" xfId="1" applyFont="1" applyBorder="1">
      <alignment vertical="center"/>
    </xf>
    <xf numFmtId="38" fontId="0" fillId="0" borderId="63" xfId="1" applyFont="1" applyBorder="1">
      <alignment vertical="center"/>
    </xf>
    <xf numFmtId="38" fontId="0" fillId="0" borderId="2" xfId="1" applyFont="1" applyBorder="1">
      <alignment vertical="center"/>
    </xf>
    <xf numFmtId="38" fontId="0" fillId="0" borderId="0" xfId="1" applyFont="1">
      <alignment vertical="center"/>
    </xf>
    <xf numFmtId="0" fontId="0" fillId="7" borderId="5" xfId="0" applyFill="1" applyBorder="1" applyAlignment="1">
      <alignment horizontal="center" vertical="center"/>
    </xf>
    <xf numFmtId="10" fontId="0" fillId="0" borderId="5" xfId="1" applyNumberFormat="1" applyFont="1" applyFill="1" applyBorder="1">
      <alignment vertical="center"/>
    </xf>
    <xf numFmtId="0" fontId="0" fillId="0" borderId="65" xfId="0" applyBorder="1">
      <alignment vertical="center"/>
    </xf>
    <xf numFmtId="38" fontId="0" fillId="5" borderId="24" xfId="1" applyFont="1" applyFill="1" applyBorder="1">
      <alignment vertical="center"/>
    </xf>
    <xf numFmtId="38" fontId="0" fillId="5" borderId="60" xfId="1" applyFont="1" applyFill="1" applyBorder="1">
      <alignment vertical="center"/>
    </xf>
    <xf numFmtId="0" fontId="0" fillId="0" borderId="0" xfId="8" applyFont="1">
      <alignment vertical="center"/>
    </xf>
    <xf numFmtId="0" fontId="25" fillId="6" borderId="0" xfId="8" applyFont="1" applyFill="1" applyAlignment="1">
      <alignment horizontal="right" vertical="center"/>
    </xf>
    <xf numFmtId="0" fontId="4" fillId="0" borderId="0" xfId="10">
      <alignment vertical="center"/>
    </xf>
    <xf numFmtId="0" fontId="30" fillId="0" borderId="0" xfId="10" applyFont="1">
      <alignment vertical="center"/>
    </xf>
    <xf numFmtId="0" fontId="32" fillId="0" borderId="5" xfId="10" applyFont="1" applyBorder="1" applyAlignment="1">
      <alignment vertical="center" wrapText="1"/>
    </xf>
    <xf numFmtId="2" fontId="0" fillId="0" borderId="5" xfId="11" applyNumberFormat="1" applyFont="1" applyBorder="1">
      <alignment vertical="center"/>
    </xf>
    <xf numFmtId="0" fontId="4" fillId="0" borderId="5" xfId="10" applyBorder="1">
      <alignment vertical="center"/>
    </xf>
    <xf numFmtId="178" fontId="34" fillId="5" borderId="5" xfId="10" applyNumberFormat="1" applyFont="1" applyFill="1" applyBorder="1">
      <alignment vertical="center"/>
    </xf>
    <xf numFmtId="10" fontId="4" fillId="0" borderId="5" xfId="9" applyNumberFormat="1" applyFont="1" applyBorder="1">
      <alignment vertical="center"/>
    </xf>
    <xf numFmtId="0" fontId="4" fillId="0" borderId="0" xfId="10" applyAlignment="1">
      <alignment horizontal="center" vertical="center"/>
    </xf>
    <xf numFmtId="0" fontId="32" fillId="5" borderId="5" xfId="10" applyFont="1" applyFill="1" applyBorder="1" applyAlignment="1">
      <alignment vertical="center" wrapText="1"/>
    </xf>
    <xf numFmtId="0" fontId="3" fillId="0" borderId="0" xfId="12" applyFill="1">
      <alignment vertical="center"/>
    </xf>
    <xf numFmtId="0" fontId="15" fillId="0" borderId="5" xfId="12" applyFont="1" applyFill="1" applyBorder="1">
      <alignment vertical="center"/>
    </xf>
    <xf numFmtId="0" fontId="15" fillId="0" borderId="5" xfId="12" applyFont="1" applyFill="1" applyBorder="1" applyAlignment="1">
      <alignment vertical="center"/>
    </xf>
    <xf numFmtId="0" fontId="37" fillId="0" borderId="5" xfId="12" applyFont="1" applyFill="1" applyBorder="1" applyAlignment="1">
      <alignment horizontal="right" vertical="center"/>
    </xf>
    <xf numFmtId="0" fontId="15" fillId="0" borderId="5" xfId="12" applyFont="1" applyFill="1" applyBorder="1" applyAlignment="1">
      <alignment vertical="center" wrapText="1"/>
    </xf>
    <xf numFmtId="2" fontId="15" fillId="0" borderId="5" xfId="12" applyNumberFormat="1" applyFont="1" applyFill="1" applyBorder="1">
      <alignment vertical="center"/>
    </xf>
    <xf numFmtId="0" fontId="12" fillId="0" borderId="5" xfId="12" applyFont="1" applyFill="1" applyBorder="1">
      <alignment vertical="center"/>
    </xf>
    <xf numFmtId="2" fontId="37" fillId="0" borderId="5" xfId="12" applyNumberFormat="1" applyFont="1" applyFill="1" applyBorder="1">
      <alignment vertical="center"/>
    </xf>
    <xf numFmtId="0" fontId="3" fillId="0" borderId="0" xfId="12" applyFill="1" applyAlignment="1">
      <alignment vertical="center" wrapText="1"/>
    </xf>
    <xf numFmtId="0" fontId="15" fillId="0" borderId="2" xfId="12" applyFont="1" applyFill="1" applyBorder="1" applyAlignment="1">
      <alignment vertical="center" wrapText="1"/>
    </xf>
    <xf numFmtId="0" fontId="15" fillId="0" borderId="2" xfId="12" applyFont="1" applyFill="1" applyBorder="1">
      <alignment vertical="center"/>
    </xf>
    <xf numFmtId="0" fontId="35" fillId="0" borderId="0" xfId="12" applyFont="1" applyFill="1" applyAlignment="1">
      <alignment vertical="center"/>
    </xf>
    <xf numFmtId="0" fontId="35" fillId="0" borderId="0" xfId="12" applyFont="1" applyFill="1" applyAlignment="1">
      <alignment horizontal="center" vertical="center"/>
    </xf>
    <xf numFmtId="0" fontId="3" fillId="0" borderId="0" xfId="10" applyFont="1">
      <alignment vertical="center"/>
    </xf>
    <xf numFmtId="0" fontId="2" fillId="0" borderId="0" xfId="14">
      <alignment vertical="center"/>
    </xf>
    <xf numFmtId="0" fontId="2" fillId="0" borderId="0" xfId="14" applyFont="1">
      <alignment vertical="center"/>
    </xf>
    <xf numFmtId="0" fontId="12" fillId="0" borderId="5" xfId="14" applyFont="1" applyBorder="1">
      <alignment vertical="center"/>
    </xf>
    <xf numFmtId="0" fontId="12" fillId="0" borderId="5" xfId="14" applyFont="1" applyBorder="1" applyAlignment="1">
      <alignment horizontal="center" vertical="center"/>
    </xf>
    <xf numFmtId="0" fontId="12" fillId="0" borderId="66" xfId="14" applyFont="1" applyBorder="1" applyAlignment="1">
      <alignment horizontal="center" vertical="center"/>
    </xf>
    <xf numFmtId="0" fontId="12" fillId="0" borderId="67" xfId="14" applyFont="1" applyBorder="1" applyAlignment="1">
      <alignment horizontal="left" vertical="center"/>
    </xf>
    <xf numFmtId="0" fontId="12" fillId="0" borderId="68" xfId="14" applyFont="1" applyBorder="1" applyAlignment="1">
      <alignment horizontal="left" vertical="center"/>
    </xf>
    <xf numFmtId="0" fontId="2" fillId="0" borderId="68" xfId="14" applyBorder="1">
      <alignment vertical="center"/>
    </xf>
    <xf numFmtId="179" fontId="12" fillId="0" borderId="66" xfId="14" applyNumberFormat="1" applyFont="1" applyBorder="1">
      <alignment vertical="center"/>
    </xf>
    <xf numFmtId="0" fontId="12" fillId="0" borderId="69" xfId="14" applyFont="1" applyBorder="1" applyAlignment="1">
      <alignment horizontal="center" vertical="center"/>
    </xf>
    <xf numFmtId="0" fontId="12" fillId="5" borderId="70" xfId="14" applyFont="1" applyFill="1" applyBorder="1" applyAlignment="1">
      <alignment horizontal="left" vertical="center"/>
    </xf>
    <xf numFmtId="0" fontId="12" fillId="5" borderId="71" xfId="14" applyFont="1" applyFill="1" applyBorder="1" applyAlignment="1">
      <alignment horizontal="left" vertical="center"/>
    </xf>
    <xf numFmtId="0" fontId="2" fillId="5" borderId="71" xfId="14" applyFill="1" applyBorder="1">
      <alignment vertical="center"/>
    </xf>
    <xf numFmtId="179" fontId="12" fillId="5" borderId="69" xfId="14" applyNumberFormat="1" applyFont="1" applyFill="1" applyBorder="1">
      <alignment vertical="center"/>
    </xf>
    <xf numFmtId="0" fontId="12" fillId="0" borderId="70" xfId="14" applyFont="1" applyBorder="1" applyAlignment="1">
      <alignment horizontal="left" vertical="center"/>
    </xf>
    <xf numFmtId="0" fontId="12" fillId="0" borderId="71" xfId="14" applyFont="1" applyBorder="1" applyAlignment="1">
      <alignment horizontal="left" vertical="center"/>
    </xf>
    <xf numFmtId="0" fontId="2" fillId="0" borderId="71" xfId="14" applyBorder="1">
      <alignment vertical="center"/>
    </xf>
    <xf numFmtId="179" fontId="12" fillId="0" borderId="69" xfId="14" applyNumberFormat="1" applyFont="1" applyBorder="1">
      <alignment vertical="center"/>
    </xf>
    <xf numFmtId="20" fontId="12" fillId="0" borderId="69" xfId="14" applyNumberFormat="1" applyFont="1" applyBorder="1" applyAlignment="1">
      <alignment horizontal="center" vertical="center"/>
    </xf>
    <xf numFmtId="0" fontId="12" fillId="0" borderId="69" xfId="14" applyFont="1" applyBorder="1">
      <alignment vertical="center"/>
    </xf>
    <xf numFmtId="0" fontId="12" fillId="0" borderId="0" xfId="14" applyFont="1" applyBorder="1" applyAlignment="1">
      <alignment horizontal="left" vertical="center"/>
    </xf>
    <xf numFmtId="0" fontId="2" fillId="0" borderId="72" xfId="14" applyBorder="1">
      <alignment vertical="center"/>
    </xf>
    <xf numFmtId="0" fontId="12" fillId="0" borderId="73" xfId="14" applyFont="1" applyBorder="1">
      <alignment vertical="center"/>
    </xf>
    <xf numFmtId="0" fontId="12" fillId="0" borderId="73" xfId="14" applyFont="1" applyBorder="1" applyAlignment="1">
      <alignment horizontal="center" vertical="center"/>
    </xf>
    <xf numFmtId="0" fontId="12" fillId="0" borderId="74" xfId="14" applyFont="1" applyBorder="1" applyAlignment="1">
      <alignment horizontal="left" vertical="center"/>
    </xf>
    <xf numFmtId="0" fontId="12" fillId="0" borderId="12" xfId="14" applyFont="1" applyBorder="1" applyAlignment="1">
      <alignment horizontal="center" vertical="center"/>
    </xf>
    <xf numFmtId="0" fontId="12" fillId="0" borderId="16" xfId="14" applyFont="1" applyBorder="1" applyAlignment="1">
      <alignment horizontal="center" vertical="center"/>
    </xf>
    <xf numFmtId="0" fontId="2" fillId="0" borderId="12" xfId="14" applyBorder="1" applyAlignment="1">
      <alignment horizontal="center" vertical="center"/>
    </xf>
    <xf numFmtId="0" fontId="2" fillId="0" borderId="16" xfId="14" applyBorder="1" applyAlignment="1">
      <alignment horizontal="center" vertical="center"/>
    </xf>
    <xf numFmtId="0" fontId="12" fillId="0" borderId="0" xfId="14" applyFont="1" applyAlignment="1">
      <alignment horizontal="center" vertical="center"/>
    </xf>
    <xf numFmtId="0" fontId="12" fillId="0" borderId="0" xfId="14" applyFont="1" applyAlignment="1">
      <alignment horizontal="left" vertical="center"/>
    </xf>
    <xf numFmtId="0" fontId="12" fillId="0" borderId="12" xfId="14" applyFont="1" applyBorder="1" applyAlignment="1">
      <alignment horizontal="right" vertical="center"/>
    </xf>
    <xf numFmtId="0" fontId="12" fillId="0" borderId="16" xfId="14" applyFont="1" applyBorder="1" applyAlignment="1">
      <alignment horizontal="left" vertical="center"/>
    </xf>
    <xf numFmtId="2" fontId="12" fillId="0" borderId="12" xfId="14" applyNumberFormat="1" applyFont="1" applyBorder="1" applyAlignment="1">
      <alignment horizontal="right" vertical="center"/>
    </xf>
    <xf numFmtId="0" fontId="2" fillId="0" borderId="0" xfId="14" applyAlignment="1">
      <alignment vertical="center" wrapText="1"/>
    </xf>
    <xf numFmtId="180" fontId="2" fillId="0" borderId="0" xfId="14" applyNumberFormat="1">
      <alignment vertical="center"/>
    </xf>
    <xf numFmtId="0" fontId="6" fillId="0" borderId="5" xfId="8" applyFont="1" applyBorder="1" applyAlignment="1">
      <alignment horizontal="center" vertical="center"/>
    </xf>
    <xf numFmtId="0" fontId="6" fillId="0" borderId="5" xfId="8" applyFont="1" applyBorder="1">
      <alignment vertical="center"/>
    </xf>
    <xf numFmtId="0" fontId="6" fillId="0" borderId="5" xfId="8" applyFont="1" applyBorder="1" applyAlignment="1">
      <alignment horizontal="left" vertical="center" wrapText="1"/>
    </xf>
    <xf numFmtId="0" fontId="6" fillId="0" borderId="63" xfId="8" applyFont="1" applyBorder="1">
      <alignment vertical="center"/>
    </xf>
    <xf numFmtId="0" fontId="6" fillId="0" borderId="2" xfId="8" applyFont="1" applyBorder="1" applyAlignment="1">
      <alignment horizontal="center" vertical="center"/>
    </xf>
    <xf numFmtId="0" fontId="32" fillId="0" borderId="5" xfId="10" applyFont="1" applyBorder="1" applyAlignment="1">
      <alignment horizontal="center" vertical="center"/>
    </xf>
    <xf numFmtId="0" fontId="32" fillId="0" borderId="5" xfId="10" applyFont="1" applyBorder="1" applyAlignment="1">
      <alignment horizontal="center" vertical="center" wrapText="1"/>
    </xf>
    <xf numFmtId="9" fontId="0" fillId="0" borderId="0" xfId="11" applyNumberFormat="1" applyFont="1" applyAlignment="1">
      <alignment horizontal="center" vertical="center"/>
    </xf>
    <xf numFmtId="0" fontId="30" fillId="5" borderId="5" xfId="10" applyFont="1" applyFill="1" applyBorder="1" applyAlignment="1">
      <alignment vertical="center" wrapText="1"/>
    </xf>
    <xf numFmtId="0" fontId="30" fillId="0" borderId="5" xfId="10" applyFont="1" applyBorder="1">
      <alignment vertical="center"/>
    </xf>
    <xf numFmtId="0" fontId="30" fillId="5" borderId="5" xfId="10" applyFont="1" applyFill="1" applyBorder="1" applyAlignment="1">
      <alignment horizontal="center" vertical="center"/>
    </xf>
    <xf numFmtId="0" fontId="30" fillId="0" borderId="5" xfId="10" applyFont="1" applyBorder="1" applyAlignment="1">
      <alignment horizontal="center" vertical="center"/>
    </xf>
    <xf numFmtId="2" fontId="30" fillId="0" borderId="5" xfId="10" applyNumberFormat="1" applyFont="1" applyBorder="1" applyAlignment="1">
      <alignment horizontal="center" vertical="center"/>
    </xf>
    <xf numFmtId="2" fontId="30" fillId="5" borderId="5" xfId="10" applyNumberFormat="1" applyFont="1" applyFill="1" applyBorder="1" applyAlignment="1">
      <alignment horizontal="center" vertical="center"/>
    </xf>
    <xf numFmtId="0" fontId="30" fillId="0" borderId="5" xfId="10" applyFont="1" applyBorder="1" applyAlignment="1">
      <alignment vertical="center" wrapText="1"/>
    </xf>
    <xf numFmtId="0" fontId="33" fillId="0" borderId="5" xfId="10" applyFont="1" applyBorder="1">
      <alignment vertical="center"/>
    </xf>
    <xf numFmtId="0" fontId="15" fillId="0" borderId="5" xfId="12" applyFont="1" applyFill="1" applyBorder="1" applyAlignment="1">
      <alignment vertical="center" wrapText="1"/>
    </xf>
    <xf numFmtId="0" fontId="15" fillId="0" borderId="5" xfId="12" applyFont="1" applyFill="1" applyBorder="1" applyAlignment="1">
      <alignment vertical="center"/>
    </xf>
    <xf numFmtId="0" fontId="15" fillId="0" borderId="12" xfId="12" applyFont="1" applyFill="1" applyBorder="1" applyAlignment="1">
      <alignment horizontal="left" vertical="center"/>
    </xf>
    <xf numFmtId="0" fontId="15" fillId="0" borderId="13" xfId="12" applyFont="1" applyFill="1" applyBorder="1" applyAlignment="1">
      <alignment horizontal="left" vertical="center"/>
    </xf>
    <xf numFmtId="0" fontId="15" fillId="0" borderId="16" xfId="12" applyFont="1" applyFill="1" applyBorder="1" applyAlignment="1">
      <alignment horizontal="left" vertical="center"/>
    </xf>
    <xf numFmtId="0" fontId="15" fillId="0" borderId="9" xfId="12" applyFont="1" applyFill="1" applyBorder="1" applyAlignment="1">
      <alignment horizontal="left" vertical="center"/>
    </xf>
    <xf numFmtId="0" fontId="15" fillId="0" borderId="1" xfId="12" applyFont="1" applyFill="1" applyBorder="1" applyAlignment="1">
      <alignment horizontal="left" vertical="center"/>
    </xf>
    <xf numFmtId="0" fontId="15" fillId="0" borderId="2" xfId="12" applyFont="1" applyFill="1" applyBorder="1" applyAlignment="1">
      <alignment horizontal="left" vertical="center"/>
    </xf>
    <xf numFmtId="0" fontId="15" fillId="0" borderId="19" xfId="12" applyFont="1" applyFill="1" applyBorder="1" applyAlignment="1">
      <alignment horizontal="left" vertical="center"/>
    </xf>
    <xf numFmtId="0" fontId="15" fillId="0" borderId="20" xfId="12" applyFont="1" applyFill="1" applyBorder="1" applyAlignment="1">
      <alignment horizontal="left" vertical="center"/>
    </xf>
    <xf numFmtId="56" fontId="15" fillId="0" borderId="20" xfId="12" applyNumberFormat="1" applyFont="1" applyFill="1" applyBorder="1" applyAlignment="1">
      <alignment horizontal="center" vertical="center" wrapText="1"/>
    </xf>
    <xf numFmtId="0" fontId="15" fillId="0" borderId="39" xfId="12" applyFont="1" applyFill="1" applyBorder="1" applyAlignment="1">
      <alignment horizontal="center" vertical="center"/>
    </xf>
    <xf numFmtId="56" fontId="15" fillId="0" borderId="12" xfId="12" applyNumberFormat="1" applyFont="1" applyFill="1" applyBorder="1" applyAlignment="1">
      <alignment horizontal="center" vertical="center" wrapText="1"/>
    </xf>
    <xf numFmtId="0" fontId="15" fillId="0" borderId="16" xfId="12" applyFont="1" applyFill="1" applyBorder="1" applyAlignment="1">
      <alignment horizontal="center" vertical="center" wrapText="1"/>
    </xf>
    <xf numFmtId="0" fontId="15" fillId="0" borderId="5" xfId="12" applyFont="1" applyFill="1" applyBorder="1" applyAlignment="1">
      <alignment horizontal="left" vertical="center"/>
    </xf>
    <xf numFmtId="0" fontId="15" fillId="0" borderId="5" xfId="12" applyFont="1" applyFill="1" applyBorder="1" applyAlignment="1">
      <alignment horizontal="center" vertical="center"/>
    </xf>
    <xf numFmtId="0" fontId="36" fillId="0" borderId="5" xfId="12" applyFont="1" applyFill="1" applyBorder="1" applyAlignment="1">
      <alignment horizontal="center" vertical="center" wrapText="1"/>
    </xf>
    <xf numFmtId="0" fontId="15" fillId="0" borderId="5" xfId="12" applyFont="1" applyFill="1" applyBorder="1" applyAlignment="1">
      <alignment horizontal="center" vertical="center" wrapText="1"/>
    </xf>
    <xf numFmtId="0" fontId="15" fillId="0" borderId="12" xfId="12" applyFont="1" applyFill="1" applyBorder="1" applyAlignment="1">
      <alignment vertical="center"/>
    </xf>
    <xf numFmtId="0" fontId="15" fillId="0" borderId="16" xfId="12" applyFont="1" applyFill="1" applyBorder="1" applyAlignment="1">
      <alignment vertical="center"/>
    </xf>
    <xf numFmtId="0" fontId="12" fillId="0" borderId="12" xfId="14" applyFont="1" applyBorder="1" applyAlignment="1">
      <alignment horizontal="left" vertical="center"/>
    </xf>
    <xf numFmtId="0" fontId="12" fillId="0" borderId="16" xfId="14" applyFont="1" applyBorder="1" applyAlignment="1">
      <alignment horizontal="left" vertical="center"/>
    </xf>
    <xf numFmtId="0" fontId="12" fillId="0" borderId="5" xfId="14" applyFont="1" applyBorder="1" applyAlignment="1">
      <alignment horizontal="center" vertical="center"/>
    </xf>
    <xf numFmtId="0" fontId="14" fillId="0" borderId="0" xfId="3" applyFont="1">
      <alignment vertical="center"/>
    </xf>
    <xf numFmtId="0" fontId="15" fillId="0" borderId="0" xfId="3" applyFont="1">
      <alignment vertical="center"/>
    </xf>
    <xf numFmtId="0" fontId="15" fillId="0" borderId="0" xfId="3" applyFont="1" applyAlignment="1">
      <alignment horizontal="center" vertical="center"/>
    </xf>
    <xf numFmtId="0" fontId="6" fillId="0" borderId="0" xfId="3">
      <alignment vertical="center"/>
    </xf>
    <xf numFmtId="0" fontId="13" fillId="0" borderId="0" xfId="3" applyFont="1" applyAlignment="1">
      <alignment horizontal="right" vertical="center"/>
    </xf>
    <xf numFmtId="0" fontId="6" fillId="0" borderId="0" xfId="3" applyAlignment="1">
      <alignment horizontal="center" vertical="center"/>
    </xf>
    <xf numFmtId="0" fontId="12" fillId="0" borderId="22" xfId="3" applyFont="1" applyBorder="1" applyAlignment="1">
      <alignment horizontal="left" vertical="center" shrinkToFit="1"/>
    </xf>
    <xf numFmtId="0" fontId="12" fillId="0" borderId="47" xfId="3" applyFont="1" applyBorder="1" applyAlignment="1">
      <alignment horizontal="left" vertical="center" shrinkToFit="1"/>
    </xf>
    <xf numFmtId="0" fontId="12" fillId="0" borderId="23" xfId="3" applyFont="1" applyBorder="1" applyAlignment="1">
      <alignment horizontal="left" vertical="center" shrinkToFit="1"/>
    </xf>
    <xf numFmtId="0" fontId="12" fillId="0" borderId="46" xfId="3" applyFont="1" applyFill="1" applyBorder="1" applyAlignment="1">
      <alignment horizontal="left" vertical="center" shrinkToFit="1"/>
    </xf>
    <xf numFmtId="0" fontId="12" fillId="0" borderId="47" xfId="3" applyFont="1" applyFill="1" applyBorder="1" applyAlignment="1">
      <alignment horizontal="left" vertical="center" shrinkToFit="1"/>
    </xf>
    <xf numFmtId="0" fontId="12" fillId="0" borderId="23" xfId="3" applyFont="1" applyFill="1" applyBorder="1" applyAlignment="1">
      <alignment horizontal="left" vertical="center" shrinkToFit="1"/>
    </xf>
    <xf numFmtId="0" fontId="6" fillId="0" borderId="24" xfId="3" applyFill="1" applyBorder="1" applyAlignment="1">
      <alignment horizontal="left" vertical="center" shrinkToFit="1"/>
    </xf>
    <xf numFmtId="0" fontId="6" fillId="0" borderId="46" xfId="3" applyFill="1" applyBorder="1" applyAlignment="1">
      <alignment horizontal="left" vertical="center" shrinkToFit="1"/>
    </xf>
    <xf numFmtId="0" fontId="6" fillId="0" borderId="50" xfId="3" applyFill="1" applyBorder="1" applyAlignment="1">
      <alignment horizontal="left" vertical="center" shrinkToFit="1"/>
    </xf>
    <xf numFmtId="0" fontId="6" fillId="0" borderId="6" xfId="3" applyBorder="1" applyAlignment="1">
      <alignment horizontal="left" vertical="center" shrinkToFit="1"/>
    </xf>
    <xf numFmtId="0" fontId="6" fillId="0" borderId="8" xfId="3" applyFill="1" applyBorder="1" applyAlignment="1">
      <alignment horizontal="center" vertical="center"/>
    </xf>
    <xf numFmtId="0" fontId="6" fillId="0" borderId="10" xfId="3" applyFill="1" applyBorder="1" applyAlignment="1">
      <alignment horizontal="center" vertical="center"/>
    </xf>
    <xf numFmtId="0" fontId="6" fillId="0" borderId="25" xfId="3" applyFill="1" applyBorder="1" applyAlignment="1">
      <alignment horizontal="center" vertical="center"/>
    </xf>
    <xf numFmtId="0" fontId="6" fillId="0" borderId="11" xfId="3" applyFill="1" applyBorder="1" applyAlignment="1">
      <alignment horizontal="center" vertical="center"/>
    </xf>
    <xf numFmtId="0" fontId="6" fillId="0" borderId="56" xfId="3" applyFill="1" applyBorder="1" applyAlignment="1">
      <alignment horizontal="center" vertical="center" wrapText="1"/>
    </xf>
    <xf numFmtId="0" fontId="6" fillId="0" borderId="6" xfId="3" applyFill="1" applyBorder="1" applyAlignment="1">
      <alignment horizontal="center" vertical="center"/>
    </xf>
    <xf numFmtId="0" fontId="6" fillId="0" borderId="0" xfId="3" applyFill="1" applyBorder="1" applyAlignment="1">
      <alignment horizontal="center" vertical="center"/>
    </xf>
    <xf numFmtId="0" fontId="6" fillId="0" borderId="7" xfId="3" applyFill="1" applyBorder="1" applyAlignment="1">
      <alignment horizontal="center" vertical="center"/>
    </xf>
    <xf numFmtId="177" fontId="19" fillId="0" borderId="1" xfId="3" applyNumberFormat="1" applyFont="1" applyFill="1" applyBorder="1" applyAlignment="1">
      <alignment horizontal="center" vertical="center"/>
    </xf>
    <xf numFmtId="0" fontId="6" fillId="0" borderId="1" xfId="3" applyFont="1" applyFill="1" applyBorder="1" applyAlignment="1">
      <alignment horizontal="center" vertical="center"/>
    </xf>
    <xf numFmtId="0" fontId="6" fillId="0" borderId="30" xfId="3" applyFill="1" applyBorder="1" applyAlignment="1">
      <alignment horizontal="center" vertical="center"/>
    </xf>
    <xf numFmtId="0" fontId="6" fillId="0" borderId="1" xfId="3" applyFont="1" applyFill="1" applyBorder="1" applyAlignment="1">
      <alignment horizontal="center" vertical="center" shrinkToFit="1"/>
    </xf>
    <xf numFmtId="0" fontId="12" fillId="2" borderId="57" xfId="3" applyFont="1" applyFill="1" applyBorder="1" applyAlignment="1">
      <alignment horizontal="left" vertical="center"/>
    </xf>
    <xf numFmtId="0" fontId="12" fillId="2" borderId="45" xfId="3" applyFont="1" applyFill="1" applyBorder="1" applyAlignment="1">
      <alignment horizontal="left" vertical="center" wrapText="1"/>
    </xf>
    <xf numFmtId="0" fontId="12" fillId="2" borderId="45" xfId="3" applyFont="1" applyFill="1" applyBorder="1" applyAlignment="1">
      <alignment horizontal="right" vertical="center"/>
    </xf>
    <xf numFmtId="0" fontId="12" fillId="2" borderId="18" xfId="3" applyFont="1" applyFill="1" applyBorder="1" applyAlignment="1">
      <alignment horizontal="right" vertical="center"/>
    </xf>
    <xf numFmtId="38" fontId="0" fillId="2" borderId="3" xfId="15" applyFont="1" applyFill="1" applyBorder="1" applyAlignment="1">
      <alignment horizontal="right" vertical="center" wrapText="1"/>
    </xf>
    <xf numFmtId="181" fontId="0" fillId="2" borderId="3" xfId="15" applyNumberFormat="1" applyFont="1" applyFill="1" applyBorder="1" applyAlignment="1">
      <alignment horizontal="right" vertical="center" wrapText="1"/>
    </xf>
    <xf numFmtId="38" fontId="0" fillId="0" borderId="15" xfId="15" applyFont="1" applyFill="1" applyBorder="1" applyAlignment="1">
      <alignment horizontal="left" vertical="center" wrapText="1"/>
    </xf>
    <xf numFmtId="0" fontId="12" fillId="0" borderId="47" xfId="3" applyFont="1" applyFill="1" applyBorder="1" applyAlignment="1">
      <alignment horizontal="left" vertical="center"/>
    </xf>
    <xf numFmtId="0" fontId="12" fillId="0" borderId="47" xfId="3" applyFont="1" applyFill="1" applyBorder="1" applyAlignment="1">
      <alignment horizontal="left" vertical="center" wrapText="1"/>
    </xf>
    <xf numFmtId="38" fontId="0" fillId="0" borderId="47" xfId="15" applyFont="1" applyFill="1" applyBorder="1" applyAlignment="1">
      <alignment horizontal="right" vertical="center" wrapText="1"/>
    </xf>
    <xf numFmtId="38" fontId="6" fillId="0" borderId="47" xfId="15" applyFont="1" applyFill="1" applyBorder="1" applyAlignment="1">
      <alignment horizontal="left" vertical="center" wrapText="1"/>
    </xf>
    <xf numFmtId="0" fontId="12" fillId="4" borderId="6" xfId="3" applyFont="1" applyFill="1" applyBorder="1" applyAlignment="1">
      <alignment horizontal="left" vertical="center"/>
    </xf>
    <xf numFmtId="0" fontId="12" fillId="4" borderId="39" xfId="3" applyFont="1" applyFill="1" applyBorder="1" applyAlignment="1">
      <alignment horizontal="left" vertical="center" wrapText="1"/>
    </xf>
    <xf numFmtId="0" fontId="12" fillId="4" borderId="4" xfId="3" applyFont="1" applyFill="1" applyBorder="1" applyAlignment="1">
      <alignment horizontal="left" vertical="center" wrapText="1"/>
    </xf>
    <xf numFmtId="38" fontId="0" fillId="4" borderId="2" xfId="15" applyFont="1" applyFill="1" applyBorder="1" applyAlignment="1">
      <alignment horizontal="right" vertical="center" wrapText="1"/>
    </xf>
    <xf numFmtId="182" fontId="0" fillId="4" borderId="2" xfId="15" applyNumberFormat="1" applyFont="1" applyFill="1" applyBorder="1" applyAlignment="1">
      <alignment horizontal="right" vertical="center" wrapText="1"/>
    </xf>
    <xf numFmtId="38" fontId="0" fillId="0" borderId="58" xfId="15" applyFont="1" applyFill="1" applyBorder="1" applyAlignment="1">
      <alignment horizontal="left" vertical="center" wrapText="1"/>
    </xf>
    <xf numFmtId="0" fontId="6" fillId="4" borderId="6" xfId="3" applyFill="1" applyBorder="1" applyAlignment="1">
      <alignment vertical="center" wrapText="1"/>
    </xf>
    <xf numFmtId="0" fontId="6" fillId="0" borderId="5" xfId="3" applyFill="1" applyBorder="1" applyAlignment="1">
      <alignment horizontal="left" vertical="center" wrapText="1"/>
    </xf>
    <xf numFmtId="0" fontId="9" fillId="0" borderId="12" xfId="3" applyFont="1" applyFill="1" applyBorder="1" applyAlignment="1">
      <alignment vertical="center"/>
    </xf>
    <xf numFmtId="0" fontId="9" fillId="0" borderId="13" xfId="3" applyFont="1" applyFill="1" applyBorder="1" applyAlignment="1">
      <alignment vertical="center"/>
    </xf>
    <xf numFmtId="0" fontId="39" fillId="0" borderId="16" xfId="3" applyFont="1" applyFill="1" applyBorder="1" applyAlignment="1">
      <alignment horizontal="center" vertical="center"/>
    </xf>
    <xf numFmtId="38" fontId="0" fillId="0" borderId="5" xfId="15" applyFont="1" applyFill="1" applyBorder="1" applyAlignment="1">
      <alignment horizontal="right" vertical="center" wrapText="1"/>
    </xf>
    <xf numFmtId="182" fontId="0" fillId="0" borderId="5" xfId="15" applyNumberFormat="1" applyFont="1" applyFill="1" applyBorder="1" applyAlignment="1">
      <alignment horizontal="right" vertical="center" wrapText="1"/>
    </xf>
    <xf numFmtId="176" fontId="6" fillId="0" borderId="59" xfId="3" applyNumberFormat="1" applyFill="1" applyBorder="1" applyAlignment="1">
      <alignment horizontal="left" vertical="center" wrapText="1"/>
    </xf>
    <xf numFmtId="0" fontId="13" fillId="0" borderId="0" xfId="3" applyFont="1">
      <alignment vertical="center"/>
    </xf>
    <xf numFmtId="0" fontId="6" fillId="0" borderId="30" xfId="3" applyFill="1" applyBorder="1" applyAlignment="1">
      <alignment horizontal="left" vertical="center" wrapText="1"/>
    </xf>
    <xf numFmtId="176" fontId="6" fillId="0" borderId="14" xfId="3" applyNumberFormat="1" applyFill="1" applyBorder="1" applyAlignment="1">
      <alignment vertical="center" wrapText="1"/>
    </xf>
    <xf numFmtId="0" fontId="6" fillId="0" borderId="14" xfId="3" applyFill="1" applyBorder="1" applyAlignment="1">
      <alignment vertical="center" wrapText="1"/>
    </xf>
    <xf numFmtId="38" fontId="0" fillId="8" borderId="5" xfId="15" applyFont="1" applyFill="1" applyBorder="1" applyAlignment="1">
      <alignment horizontal="right" vertical="center" wrapText="1"/>
    </xf>
    <xf numFmtId="182" fontId="0" fillId="8" borderId="5" xfId="15" applyNumberFormat="1" applyFont="1" applyFill="1" applyBorder="1" applyAlignment="1">
      <alignment horizontal="right" vertical="center" wrapText="1"/>
    </xf>
    <xf numFmtId="0" fontId="6" fillId="8" borderId="14" xfId="3" applyFill="1" applyBorder="1" applyAlignment="1">
      <alignment vertical="center" shrinkToFit="1"/>
    </xf>
    <xf numFmtId="0" fontId="6" fillId="8" borderId="14" xfId="3" applyFill="1" applyBorder="1" applyAlignment="1">
      <alignment vertical="center" wrapText="1"/>
    </xf>
    <xf numFmtId="0" fontId="6" fillId="0" borderId="5" xfId="3" applyFill="1" applyBorder="1" applyAlignment="1">
      <alignment horizontal="left" vertical="center"/>
    </xf>
    <xf numFmtId="0" fontId="6" fillId="0" borderId="12" xfId="3" applyFill="1" applyBorder="1" applyAlignment="1">
      <alignment vertical="center"/>
    </xf>
    <xf numFmtId="0" fontId="6" fillId="0" borderId="13" xfId="3" applyFill="1" applyBorder="1" applyAlignment="1">
      <alignment vertical="center"/>
    </xf>
    <xf numFmtId="0" fontId="6" fillId="8" borderId="14" xfId="3" applyFill="1" applyBorder="1" applyAlignment="1">
      <alignment horizontal="left" vertical="center" wrapText="1"/>
    </xf>
    <xf numFmtId="0" fontId="6" fillId="4" borderId="28" xfId="3" applyFill="1" applyBorder="1" applyAlignment="1">
      <alignment vertical="center" wrapText="1"/>
    </xf>
    <xf numFmtId="0" fontId="6" fillId="0" borderId="3" xfId="3" applyFill="1" applyBorder="1" applyAlignment="1">
      <alignment horizontal="left" vertical="center"/>
    </xf>
    <xf numFmtId="0" fontId="6" fillId="0" borderId="75" xfId="3" applyFill="1" applyBorder="1" applyAlignment="1">
      <alignment vertical="center"/>
    </xf>
    <xf numFmtId="0" fontId="6" fillId="0" borderId="45" xfId="3" applyFill="1" applyBorder="1" applyAlignment="1">
      <alignment vertical="center"/>
    </xf>
    <xf numFmtId="0" fontId="39" fillId="0" borderId="18" xfId="3" applyFont="1" applyFill="1" applyBorder="1" applyAlignment="1">
      <alignment horizontal="center" vertical="center"/>
    </xf>
    <xf numFmtId="38" fontId="0" fillId="8" borderId="3" xfId="15" applyFont="1" applyFill="1" applyBorder="1" applyAlignment="1">
      <alignment horizontal="right" vertical="center" wrapText="1"/>
    </xf>
    <xf numFmtId="0" fontId="6" fillId="8" borderId="15" xfId="3" applyFill="1" applyBorder="1" applyAlignment="1">
      <alignment horizontal="left" vertical="center" shrinkToFit="1"/>
    </xf>
    <xf numFmtId="0" fontId="12" fillId="3" borderId="8" xfId="3" applyFont="1" applyFill="1" applyBorder="1" applyAlignment="1">
      <alignment horizontal="left" vertical="center"/>
    </xf>
    <xf numFmtId="0" fontId="12" fillId="3" borderId="48" xfId="3" applyFont="1" applyFill="1" applyBorder="1" applyAlignment="1">
      <alignment horizontal="left" vertical="center" wrapText="1"/>
    </xf>
    <xf numFmtId="0" fontId="12" fillId="3" borderId="48" xfId="3" applyFont="1" applyFill="1" applyBorder="1" applyAlignment="1">
      <alignment horizontal="right" vertical="center"/>
    </xf>
    <xf numFmtId="0" fontId="12" fillId="3" borderId="26" xfId="3" applyFont="1" applyFill="1" applyBorder="1" applyAlignment="1">
      <alignment horizontal="left" vertical="center" wrapText="1"/>
    </xf>
    <xf numFmtId="38" fontId="0" fillId="3" borderId="21" xfId="15" applyFont="1" applyFill="1" applyBorder="1" applyAlignment="1">
      <alignment vertical="center" wrapText="1"/>
    </xf>
    <xf numFmtId="182" fontId="0" fillId="3" borderId="21" xfId="15" applyNumberFormat="1" applyFont="1" applyFill="1" applyBorder="1" applyAlignment="1">
      <alignment horizontal="right" vertical="center" wrapText="1"/>
    </xf>
    <xf numFmtId="38" fontId="0" fillId="0" borderId="27" xfId="15" applyFont="1" applyFill="1" applyBorder="1" applyAlignment="1">
      <alignment horizontal="left" vertical="center" wrapText="1"/>
    </xf>
    <xf numFmtId="0" fontId="6" fillId="3" borderId="6" xfId="3" applyFill="1" applyBorder="1" applyAlignment="1">
      <alignment vertical="center" wrapText="1"/>
    </xf>
    <xf numFmtId="0" fontId="6" fillId="0" borderId="9" xfId="3" applyFont="1" applyFill="1" applyBorder="1" applyAlignment="1">
      <alignment horizontal="center" vertical="center" wrapText="1"/>
    </xf>
    <xf numFmtId="0" fontId="6" fillId="0" borderId="19" xfId="3" applyFont="1" applyFill="1" applyBorder="1" applyAlignment="1">
      <alignment vertical="center"/>
    </xf>
    <xf numFmtId="0" fontId="6" fillId="0" borderId="38" xfId="3" applyFont="1" applyFill="1" applyBorder="1" applyAlignment="1">
      <alignment vertical="center"/>
    </xf>
    <xf numFmtId="0" fontId="20" fillId="0" borderId="17" xfId="3" applyFont="1" applyFill="1" applyBorder="1" applyAlignment="1">
      <alignment horizontal="center" vertical="center" shrinkToFit="1"/>
    </xf>
    <xf numFmtId="3" fontId="6" fillId="0" borderId="9" xfId="3" applyNumberFormat="1" applyFill="1" applyBorder="1">
      <alignment vertical="center"/>
    </xf>
    <xf numFmtId="182" fontId="6" fillId="0" borderId="9" xfId="3" applyNumberFormat="1" applyFill="1" applyBorder="1" applyAlignment="1">
      <alignment horizontal="right" vertical="center"/>
    </xf>
    <xf numFmtId="3" fontId="6" fillId="0" borderId="59" xfId="3" applyNumberFormat="1" applyFill="1" applyBorder="1" applyAlignment="1">
      <alignment horizontal="left" vertical="center" wrapText="1"/>
    </xf>
    <xf numFmtId="0" fontId="6" fillId="0" borderId="1" xfId="3" applyFont="1" applyFill="1" applyBorder="1" applyAlignment="1">
      <alignment horizontal="center" vertical="center" wrapText="1"/>
    </xf>
    <xf numFmtId="0" fontId="6" fillId="0" borderId="12" xfId="3" applyFont="1" applyFill="1" applyBorder="1" applyAlignment="1">
      <alignment vertical="center"/>
    </xf>
    <xf numFmtId="0" fontId="6" fillId="0" borderId="13" xfId="3" applyFont="1" applyFill="1" applyBorder="1" applyAlignment="1">
      <alignment vertical="center"/>
    </xf>
    <xf numFmtId="0" fontId="20" fillId="0" borderId="16" xfId="3" applyFont="1" applyFill="1" applyBorder="1" applyAlignment="1">
      <alignment horizontal="center" vertical="center" shrinkToFit="1"/>
    </xf>
    <xf numFmtId="3" fontId="6" fillId="0" borderId="5" xfId="3" applyNumberFormat="1" applyFill="1" applyBorder="1">
      <alignment vertical="center"/>
    </xf>
    <xf numFmtId="3" fontId="6" fillId="0" borderId="14" xfId="3" applyNumberFormat="1" applyFill="1" applyBorder="1" applyAlignment="1">
      <alignment horizontal="left" vertical="center" wrapText="1"/>
    </xf>
    <xf numFmtId="3" fontId="6" fillId="0" borderId="9" xfId="3" applyNumberFormat="1" applyFont="1" applyFill="1" applyBorder="1">
      <alignment vertical="center"/>
    </xf>
    <xf numFmtId="0" fontId="6" fillId="0" borderId="2" xfId="3" applyFont="1" applyFill="1" applyBorder="1" applyAlignment="1">
      <alignment horizontal="center" vertical="center" wrapText="1"/>
    </xf>
    <xf numFmtId="3" fontId="6" fillId="0" borderId="5" xfId="3" applyNumberFormat="1" applyFill="1" applyBorder="1" applyAlignment="1">
      <alignment vertical="center"/>
    </xf>
    <xf numFmtId="0" fontId="23" fillId="0" borderId="19" xfId="3" applyFont="1" applyFill="1" applyBorder="1" applyAlignment="1">
      <alignment horizontal="center" vertical="center" wrapText="1"/>
    </xf>
    <xf numFmtId="0" fontId="23" fillId="0" borderId="17" xfId="3" applyFont="1" applyFill="1" applyBorder="1" applyAlignment="1">
      <alignment horizontal="center" vertical="center" wrapText="1"/>
    </xf>
    <xf numFmtId="3" fontId="6" fillId="8" borderId="5" xfId="3" applyNumberFormat="1" applyFill="1" applyBorder="1">
      <alignment vertical="center"/>
    </xf>
    <xf numFmtId="3" fontId="6" fillId="8" borderId="5" xfId="3" applyNumberFormat="1" applyFill="1" applyBorder="1" applyAlignment="1">
      <alignment vertical="center"/>
    </xf>
    <xf numFmtId="182" fontId="6" fillId="8" borderId="9" xfId="3" applyNumberFormat="1" applyFill="1" applyBorder="1" applyAlignment="1">
      <alignment horizontal="right" vertical="center"/>
    </xf>
    <xf numFmtId="3" fontId="6" fillId="8" borderId="59" xfId="3" applyNumberFormat="1" applyFill="1" applyBorder="1" applyAlignment="1">
      <alignment horizontal="left" vertical="center" wrapText="1"/>
    </xf>
    <xf numFmtId="0" fontId="6" fillId="0" borderId="19" xfId="3" applyFont="1" applyFill="1" applyBorder="1" applyAlignment="1">
      <alignment horizontal="center" vertical="center" wrapText="1"/>
    </xf>
    <xf numFmtId="0" fontId="6" fillId="0" borderId="17" xfId="3" applyFont="1" applyFill="1" applyBorder="1" applyAlignment="1">
      <alignment horizontal="center" vertical="center" wrapText="1"/>
    </xf>
    <xf numFmtId="3" fontId="6" fillId="8" borderId="9" xfId="3" applyNumberFormat="1" applyFill="1" applyBorder="1">
      <alignment vertical="center"/>
    </xf>
    <xf numFmtId="3" fontId="6" fillId="8" borderId="9" xfId="3" applyNumberFormat="1" applyFill="1" applyBorder="1" applyAlignment="1">
      <alignment vertical="center"/>
    </xf>
    <xf numFmtId="0" fontId="6" fillId="0" borderId="20"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6" fillId="3" borderId="76" xfId="3" applyFill="1" applyBorder="1" applyAlignment="1">
      <alignment vertical="center" wrapText="1"/>
    </xf>
    <xf numFmtId="0" fontId="6" fillId="0" borderId="49" xfId="3" applyFont="1" applyFill="1" applyBorder="1" applyAlignment="1">
      <alignment horizontal="left" vertical="center"/>
    </xf>
    <xf numFmtId="0" fontId="6" fillId="0" borderId="44" xfId="3" applyFont="1" applyFill="1" applyBorder="1" applyAlignment="1">
      <alignment horizontal="center" vertical="center" wrapText="1"/>
    </xf>
    <xf numFmtId="0" fontId="6" fillId="0" borderId="44" xfId="3" applyFont="1" applyFill="1" applyBorder="1" applyAlignment="1">
      <alignment vertical="center"/>
    </xf>
    <xf numFmtId="0" fontId="20" fillId="0" borderId="44" xfId="3" applyFont="1" applyFill="1" applyBorder="1" applyAlignment="1">
      <alignment horizontal="center" vertical="center" shrinkToFit="1"/>
    </xf>
    <xf numFmtId="3" fontId="6" fillId="0" borderId="3" xfId="3" applyNumberFormat="1" applyFill="1" applyBorder="1">
      <alignment vertical="center"/>
    </xf>
    <xf numFmtId="3" fontId="6" fillId="0" borderId="3" xfId="3" applyNumberFormat="1" applyFill="1" applyBorder="1" applyAlignment="1">
      <alignment vertical="center"/>
    </xf>
    <xf numFmtId="3" fontId="6" fillId="0" borderId="3" xfId="3" applyNumberFormat="1" applyFill="1" applyBorder="1" applyAlignment="1">
      <alignment horizontal="left" vertical="center" wrapText="1"/>
    </xf>
    <xf numFmtId="0" fontId="12" fillId="9" borderId="6" xfId="3" applyFont="1" applyFill="1" applyBorder="1" applyAlignment="1">
      <alignment horizontal="left" vertical="center"/>
    </xf>
    <xf numFmtId="0" fontId="12" fillId="9" borderId="44" xfId="3" applyFont="1" applyFill="1" applyBorder="1" applyAlignment="1">
      <alignment horizontal="left" vertical="center"/>
    </xf>
    <xf numFmtId="0" fontId="12" fillId="9" borderId="44" xfId="3" applyFont="1" applyFill="1" applyBorder="1" applyAlignment="1">
      <alignment horizontal="left" vertical="center" wrapText="1"/>
    </xf>
    <xf numFmtId="0" fontId="21" fillId="9" borderId="44" xfId="3" applyFont="1" applyFill="1" applyBorder="1" applyAlignment="1">
      <alignment horizontal="left" vertical="center" wrapText="1"/>
    </xf>
    <xf numFmtId="0" fontId="12" fillId="9" borderId="44" xfId="3" applyFont="1" applyFill="1" applyBorder="1" applyAlignment="1">
      <alignment horizontal="right" vertical="center" wrapText="1"/>
    </xf>
    <xf numFmtId="0" fontId="22" fillId="9" borderId="29" xfId="3" applyFont="1" applyFill="1" applyBorder="1" applyAlignment="1">
      <alignment vertical="center"/>
    </xf>
    <xf numFmtId="38" fontId="1" fillId="9" borderId="46" xfId="16" applyNumberFormat="1" applyFill="1" applyBorder="1">
      <alignment vertical="center"/>
    </xf>
    <xf numFmtId="38" fontId="1" fillId="9" borderId="24" xfId="16" applyNumberFormat="1" applyFill="1" applyBorder="1">
      <alignment vertical="center"/>
    </xf>
    <xf numFmtId="181" fontId="0" fillId="9" borderId="36" xfId="15" applyNumberFormat="1" applyFont="1" applyFill="1" applyBorder="1" applyAlignment="1">
      <alignment horizontal="right" vertical="center" wrapText="1"/>
    </xf>
    <xf numFmtId="38" fontId="0" fillId="9" borderId="37" xfId="15" applyFont="1" applyFill="1" applyBorder="1" applyAlignment="1">
      <alignment horizontal="left" vertical="center" wrapText="1"/>
    </xf>
    <xf numFmtId="0" fontId="12" fillId="9" borderId="77" xfId="3" applyFont="1" applyFill="1" applyBorder="1" applyAlignment="1">
      <alignment horizontal="center" vertical="center" textRotation="255"/>
    </xf>
    <xf numFmtId="0" fontId="12" fillId="0" borderId="48" xfId="3" applyFont="1" applyFill="1" applyBorder="1" applyAlignment="1">
      <alignment horizontal="left" vertical="center"/>
    </xf>
    <xf numFmtId="0" fontId="12" fillId="0" borderId="48" xfId="3" applyFont="1" applyFill="1" applyBorder="1" applyAlignment="1">
      <alignment horizontal="left" vertical="center" wrapText="1"/>
    </xf>
    <xf numFmtId="0" fontId="21" fillId="0" borderId="48" xfId="3" applyFont="1" applyFill="1" applyBorder="1" applyAlignment="1">
      <alignment horizontal="left" vertical="center" wrapText="1"/>
    </xf>
    <xf numFmtId="0" fontId="39" fillId="0" borderId="26" xfId="3" applyFont="1" applyFill="1" applyBorder="1" applyAlignment="1">
      <alignment horizontal="center" vertical="center"/>
    </xf>
    <xf numFmtId="38" fontId="0" fillId="0" borderId="21" xfId="15" applyFont="1" applyFill="1" applyBorder="1" applyAlignment="1">
      <alignment horizontal="right" vertical="center" wrapText="1"/>
    </xf>
    <xf numFmtId="38" fontId="0" fillId="0" borderId="21" xfId="15" applyFont="1" applyFill="1" applyBorder="1" applyAlignment="1" applyProtection="1">
      <alignment horizontal="right" vertical="center" wrapText="1"/>
    </xf>
    <xf numFmtId="40" fontId="0" fillId="0" borderId="21" xfId="15" applyNumberFormat="1" applyFont="1" applyFill="1" applyBorder="1" applyAlignment="1">
      <alignment horizontal="right" vertical="center" wrapText="1"/>
    </xf>
    <xf numFmtId="0" fontId="12" fillId="0" borderId="0" xfId="3" applyFont="1" applyFill="1" applyBorder="1" applyAlignment="1">
      <alignment horizontal="left" vertical="center"/>
    </xf>
    <xf numFmtId="0" fontId="12" fillId="0" borderId="0"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39" fillId="0" borderId="7" xfId="3" applyFont="1" applyFill="1" applyBorder="1" applyAlignment="1">
      <alignment horizontal="center" vertical="center"/>
    </xf>
    <xf numFmtId="38" fontId="0" fillId="0" borderId="1" xfId="15" applyFont="1" applyFill="1" applyBorder="1" applyAlignment="1">
      <alignment horizontal="right" vertical="center" wrapText="1"/>
    </xf>
    <xf numFmtId="38" fontId="0" fillId="0" borderId="1" xfId="15" applyFont="1" applyFill="1" applyBorder="1" applyAlignment="1" applyProtection="1">
      <alignment horizontal="right" vertical="center" wrapText="1"/>
    </xf>
    <xf numFmtId="40" fontId="0" fillId="0" borderId="1" xfId="15" applyNumberFormat="1" applyFont="1" applyFill="1" applyBorder="1" applyAlignment="1">
      <alignment horizontal="right" vertical="center" wrapText="1"/>
    </xf>
    <xf numFmtId="38" fontId="0" fillId="0" borderId="30" xfId="15" applyFont="1" applyFill="1" applyBorder="1" applyAlignment="1">
      <alignment horizontal="left" vertical="center" wrapText="1"/>
    </xf>
    <xf numFmtId="0" fontId="12" fillId="9" borderId="76" xfId="3" applyFont="1" applyFill="1" applyBorder="1" applyAlignment="1">
      <alignment horizontal="center" vertical="center" textRotation="255"/>
    </xf>
    <xf numFmtId="0" fontId="12" fillId="0" borderId="75" xfId="3" applyFont="1" applyFill="1" applyBorder="1" applyAlignment="1">
      <alignment horizontal="left" vertical="center"/>
    </xf>
    <xf numFmtId="0" fontId="12" fillId="0" borderId="45" xfId="3" applyFont="1" applyFill="1" applyBorder="1" applyAlignment="1">
      <alignment horizontal="left" vertical="center"/>
    </xf>
    <xf numFmtId="38" fontId="0" fillId="0" borderId="3" xfId="15" applyFont="1" applyFill="1" applyBorder="1" applyAlignment="1">
      <alignment horizontal="right" vertical="center" wrapText="1"/>
    </xf>
    <xf numFmtId="40" fontId="0" fillId="0" borderId="3" xfId="15" applyNumberFormat="1" applyFont="1" applyFill="1" applyBorder="1" applyAlignment="1">
      <alignment horizontal="right" vertical="center" wrapText="1"/>
    </xf>
    <xf numFmtId="0" fontId="12" fillId="0" borderId="22" xfId="3" applyFont="1" applyFill="1" applyBorder="1" applyAlignment="1">
      <alignment horizontal="left" vertical="center"/>
    </xf>
    <xf numFmtId="0" fontId="21" fillId="0" borderId="47" xfId="3" applyFont="1" applyFill="1" applyBorder="1" applyAlignment="1">
      <alignment horizontal="left" vertical="center" wrapText="1"/>
    </xf>
    <xf numFmtId="0" fontId="22" fillId="0" borderId="23" xfId="3" applyFont="1" applyFill="1" applyBorder="1" applyAlignment="1">
      <alignment vertical="center"/>
    </xf>
    <xf numFmtId="40" fontId="0" fillId="0" borderId="24" xfId="15" applyNumberFormat="1" applyFont="1" applyFill="1" applyBorder="1" applyAlignment="1">
      <alignment horizontal="right" vertical="center" wrapText="1"/>
    </xf>
    <xf numFmtId="38" fontId="0" fillId="0" borderId="60" xfId="15" applyFont="1" applyFill="1" applyBorder="1" applyAlignment="1">
      <alignment horizontal="left" vertical="center" wrapText="1"/>
    </xf>
    <xf numFmtId="0" fontId="12" fillId="0" borderId="23" xfId="3" applyFont="1" applyFill="1" applyBorder="1" applyAlignment="1">
      <alignment horizontal="left" vertical="center" wrapText="1"/>
    </xf>
    <xf numFmtId="38" fontId="0" fillId="0" borderId="24" xfId="15" applyFont="1" applyFill="1" applyBorder="1" applyAlignment="1">
      <alignment horizontal="right" vertical="center" wrapText="1"/>
    </xf>
    <xf numFmtId="0" fontId="6" fillId="0" borderId="0" xfId="3" applyAlignment="1">
      <alignment vertical="center"/>
    </xf>
    <xf numFmtId="0" fontId="6" fillId="0" borderId="0" xfId="3" applyFont="1">
      <alignment vertical="center"/>
    </xf>
    <xf numFmtId="0" fontId="6" fillId="0" borderId="28" xfId="3" applyFill="1" applyBorder="1" applyAlignment="1">
      <alignment horizontal="center" vertical="center"/>
    </xf>
    <xf numFmtId="0" fontId="6" fillId="0" borderId="44" xfId="3" applyFill="1" applyBorder="1" applyAlignment="1">
      <alignment horizontal="center" vertical="center"/>
    </xf>
    <xf numFmtId="0" fontId="6" fillId="0" borderId="29" xfId="3" applyFill="1" applyBorder="1" applyAlignment="1">
      <alignment horizontal="center" vertical="center"/>
    </xf>
    <xf numFmtId="0" fontId="6" fillId="0" borderId="36" xfId="3" applyFont="1" applyFill="1" applyBorder="1" applyAlignment="1">
      <alignment horizontal="center" vertical="center"/>
    </xf>
    <xf numFmtId="0" fontId="6" fillId="0" borderId="36" xfId="3" applyFont="1" applyFill="1" applyBorder="1" applyAlignment="1">
      <alignment horizontal="center" vertical="center" shrinkToFit="1"/>
    </xf>
    <xf numFmtId="0" fontId="6" fillId="0" borderId="37" xfId="3" applyFill="1" applyBorder="1" applyAlignment="1">
      <alignment horizontal="center" vertical="center"/>
    </xf>
    <xf numFmtId="0" fontId="12" fillId="3" borderId="48" xfId="3" applyFont="1" applyFill="1" applyBorder="1" applyAlignment="1">
      <alignment horizontal="right" vertical="center" wrapText="1"/>
    </xf>
    <xf numFmtId="38" fontId="0" fillId="3" borderId="21" xfId="15" applyFont="1" applyFill="1" applyBorder="1" applyAlignment="1">
      <alignment horizontal="right" vertical="center" wrapText="1"/>
    </xf>
    <xf numFmtId="0" fontId="6" fillId="10" borderId="12" xfId="3" applyFont="1" applyFill="1" applyBorder="1" applyAlignment="1">
      <alignment vertical="center"/>
    </xf>
    <xf numFmtId="0" fontId="6" fillId="10" borderId="13" xfId="3" applyFont="1" applyFill="1" applyBorder="1" applyAlignment="1">
      <alignment vertical="center"/>
    </xf>
    <xf numFmtId="0" fontId="6" fillId="10" borderId="13" xfId="3" applyFont="1" applyFill="1" applyBorder="1" applyAlignment="1">
      <alignment horizontal="right" vertical="center" wrapText="1"/>
    </xf>
    <xf numFmtId="0" fontId="20" fillId="10" borderId="16" xfId="3" applyFont="1" applyFill="1" applyBorder="1" applyAlignment="1">
      <alignment horizontal="center" vertical="center" shrinkToFit="1"/>
    </xf>
    <xf numFmtId="3" fontId="6" fillId="10" borderId="5" xfId="3" applyNumberFormat="1" applyFill="1" applyBorder="1">
      <alignment vertical="center"/>
    </xf>
    <xf numFmtId="182" fontId="6" fillId="10" borderId="5" xfId="3" applyNumberFormat="1" applyFill="1" applyBorder="1" applyAlignment="1">
      <alignment horizontal="right" vertical="center"/>
    </xf>
    <xf numFmtId="3" fontId="6" fillId="10" borderId="14" xfId="3" applyNumberFormat="1" applyFill="1" applyBorder="1" applyAlignment="1">
      <alignment horizontal="left" vertical="center" wrapText="1"/>
    </xf>
    <xf numFmtId="0" fontId="6" fillId="11" borderId="19" xfId="3" applyFont="1" applyFill="1" applyBorder="1" applyAlignment="1">
      <alignment horizontal="center" vertical="center" textRotation="255"/>
    </xf>
    <xf numFmtId="0" fontId="6" fillId="11" borderId="38" xfId="3" applyFont="1" applyFill="1" applyBorder="1" applyAlignment="1">
      <alignment horizontal="center" vertical="center" textRotation="255"/>
    </xf>
    <xf numFmtId="0" fontId="6" fillId="0" borderId="38" xfId="3" applyFont="1" applyFill="1" applyBorder="1" applyAlignment="1">
      <alignment vertical="center" wrapText="1"/>
    </xf>
    <xf numFmtId="182" fontId="6" fillId="0" borderId="5" xfId="3" applyNumberFormat="1" applyFill="1" applyBorder="1" applyAlignment="1">
      <alignment horizontal="right" vertical="center"/>
    </xf>
    <xf numFmtId="3" fontId="7" fillId="0" borderId="59" xfId="3" applyNumberFormat="1" applyFont="1" applyFill="1" applyBorder="1" applyAlignment="1">
      <alignment horizontal="left" vertical="center" wrapText="1"/>
    </xf>
    <xf numFmtId="0" fontId="6" fillId="11" borderId="62" xfId="3" applyFont="1" applyFill="1" applyBorder="1" applyAlignment="1">
      <alignment horizontal="center" vertical="center" textRotation="255"/>
    </xf>
    <xf numFmtId="0" fontId="6" fillId="11" borderId="0" xfId="3" applyFont="1" applyFill="1" applyBorder="1" applyAlignment="1">
      <alignment horizontal="center" vertical="center" textRotation="255"/>
    </xf>
    <xf numFmtId="0" fontId="6" fillId="11" borderId="20" xfId="3" applyFont="1" applyFill="1" applyBorder="1" applyAlignment="1">
      <alignment horizontal="center" vertical="center" textRotation="255"/>
    </xf>
    <xf numFmtId="0" fontId="6" fillId="11" borderId="39" xfId="3" applyFont="1" applyFill="1" applyBorder="1" applyAlignment="1">
      <alignment horizontal="center" vertical="center" textRotation="255"/>
    </xf>
    <xf numFmtId="0" fontId="6" fillId="11" borderId="13" xfId="3" applyFont="1" applyFill="1" applyBorder="1" applyAlignment="1">
      <alignment vertical="center"/>
    </xf>
    <xf numFmtId="0" fontId="6" fillId="11" borderId="38" xfId="3" applyFont="1" applyFill="1" applyBorder="1" applyAlignment="1">
      <alignment vertical="center" wrapText="1"/>
    </xf>
    <xf numFmtId="0" fontId="20" fillId="11" borderId="17" xfId="3" applyFont="1" applyFill="1" applyBorder="1" applyAlignment="1">
      <alignment horizontal="center" vertical="center" shrinkToFit="1"/>
    </xf>
    <xf numFmtId="3" fontId="6" fillId="11" borderId="9" xfId="3" applyNumberFormat="1" applyFill="1" applyBorder="1">
      <alignment vertical="center"/>
    </xf>
    <xf numFmtId="182" fontId="6" fillId="11" borderId="5" xfId="3" applyNumberFormat="1" applyFill="1" applyBorder="1" applyAlignment="1">
      <alignment horizontal="right" vertical="center"/>
    </xf>
    <xf numFmtId="3" fontId="6" fillId="11" borderId="59" xfId="3" applyNumberFormat="1" applyFill="1" applyBorder="1" applyAlignment="1">
      <alignment horizontal="left" vertical="center" wrapText="1"/>
    </xf>
    <xf numFmtId="0" fontId="6" fillId="9" borderId="19" xfId="3" applyFont="1" applyFill="1" applyBorder="1" applyAlignment="1">
      <alignment horizontal="center" vertical="center" textRotation="255"/>
    </xf>
    <xf numFmtId="0" fontId="6" fillId="9" borderId="17" xfId="3" applyFont="1" applyFill="1" applyBorder="1" applyAlignment="1">
      <alignment horizontal="center" vertical="center" textRotation="255"/>
    </xf>
    <xf numFmtId="0" fontId="6" fillId="9" borderId="62" xfId="3" applyFont="1" applyFill="1" applyBorder="1" applyAlignment="1">
      <alignment horizontal="center" vertical="center" textRotation="255"/>
    </xf>
    <xf numFmtId="0" fontId="6" fillId="9" borderId="7" xfId="3" applyFont="1" applyFill="1" applyBorder="1" applyAlignment="1">
      <alignment horizontal="center" vertical="center" textRotation="255"/>
    </xf>
    <xf numFmtId="0" fontId="6" fillId="9" borderId="20" xfId="3" applyFont="1" applyFill="1" applyBorder="1" applyAlignment="1">
      <alignment horizontal="center" vertical="center" textRotation="255"/>
    </xf>
    <xf numFmtId="0" fontId="6" fillId="9" borderId="39" xfId="3" applyFont="1" applyFill="1" applyBorder="1" applyAlignment="1">
      <alignment horizontal="center" vertical="center" textRotation="255"/>
    </xf>
    <xf numFmtId="0" fontId="6" fillId="9" borderId="13" xfId="3" applyFont="1" applyFill="1" applyBorder="1" applyAlignment="1">
      <alignment vertical="center"/>
    </xf>
    <xf numFmtId="0" fontId="6" fillId="9" borderId="38" xfId="3" applyFont="1" applyFill="1" applyBorder="1" applyAlignment="1">
      <alignment vertical="center" wrapText="1"/>
    </xf>
    <xf numFmtId="0" fontId="20" fillId="9" borderId="17" xfId="3" applyFont="1" applyFill="1" applyBorder="1" applyAlignment="1">
      <alignment horizontal="center" vertical="center" shrinkToFit="1"/>
    </xf>
    <xf numFmtId="3" fontId="6" fillId="9" borderId="9" xfId="3" applyNumberFormat="1" applyFill="1" applyBorder="1">
      <alignment vertical="center"/>
    </xf>
    <xf numFmtId="182" fontId="6" fillId="9" borderId="9" xfId="3" applyNumberFormat="1" applyFill="1" applyBorder="1" applyAlignment="1">
      <alignment horizontal="right" vertical="center"/>
    </xf>
    <xf numFmtId="3" fontId="6" fillId="9" borderId="59" xfId="3" applyNumberFormat="1" applyFill="1" applyBorder="1" applyAlignment="1">
      <alignment horizontal="left" vertical="center" wrapText="1"/>
    </xf>
    <xf numFmtId="0" fontId="6" fillId="12" borderId="19" xfId="3" applyFont="1" applyFill="1" applyBorder="1" applyAlignment="1">
      <alignment horizontal="center" vertical="center" textRotation="255"/>
    </xf>
    <xf numFmtId="0" fontId="6" fillId="12" borderId="17" xfId="3" applyFont="1" applyFill="1" applyBorder="1" applyAlignment="1">
      <alignment horizontal="center" vertical="center" textRotation="255"/>
    </xf>
    <xf numFmtId="0" fontId="6" fillId="0" borderId="13" xfId="3" applyFont="1" applyFill="1" applyBorder="1" applyAlignment="1">
      <alignment vertical="center" wrapText="1"/>
    </xf>
    <xf numFmtId="0" fontId="6" fillId="12" borderId="62" xfId="3" applyFont="1" applyFill="1" applyBorder="1" applyAlignment="1">
      <alignment horizontal="center" vertical="center" textRotation="255"/>
    </xf>
    <xf numFmtId="0" fontId="6" fillId="12" borderId="7" xfId="3" applyFont="1" applyFill="1" applyBorder="1" applyAlignment="1">
      <alignment horizontal="center" vertical="center" textRotation="255"/>
    </xf>
    <xf numFmtId="0" fontId="6" fillId="12" borderId="20" xfId="3" applyFont="1" applyFill="1" applyBorder="1" applyAlignment="1">
      <alignment horizontal="center" vertical="center" textRotation="255"/>
    </xf>
    <xf numFmtId="0" fontId="6" fillId="12" borderId="39" xfId="3" applyFont="1" applyFill="1" applyBorder="1" applyAlignment="1">
      <alignment horizontal="center" vertical="center" textRotation="255"/>
    </xf>
    <xf numFmtId="0" fontId="6" fillId="12" borderId="13" xfId="3" applyFont="1" applyFill="1" applyBorder="1" applyAlignment="1">
      <alignment vertical="center"/>
    </xf>
    <xf numFmtId="0" fontId="6" fillId="12" borderId="13" xfId="3" applyFont="1" applyFill="1" applyBorder="1" applyAlignment="1">
      <alignment vertical="center" wrapText="1"/>
    </xf>
    <xf numFmtId="0" fontId="20" fillId="12" borderId="16" xfId="3" applyFont="1" applyFill="1" applyBorder="1" applyAlignment="1">
      <alignment horizontal="center" vertical="center" shrinkToFit="1"/>
    </xf>
    <xf numFmtId="3" fontId="6" fillId="12" borderId="5" xfId="3" applyNumberFormat="1" applyFill="1" applyBorder="1">
      <alignment vertical="center"/>
    </xf>
    <xf numFmtId="3" fontId="6" fillId="12" borderId="5" xfId="3" applyNumberFormat="1" applyFill="1" applyBorder="1" applyAlignment="1">
      <alignment vertical="center"/>
    </xf>
    <xf numFmtId="182" fontId="6" fillId="12" borderId="5" xfId="3" applyNumberFormat="1" applyFill="1" applyBorder="1" applyAlignment="1">
      <alignment horizontal="right" vertical="center"/>
    </xf>
    <xf numFmtId="3" fontId="6" fillId="12" borderId="14" xfId="3" applyNumberFormat="1" applyFill="1" applyBorder="1" applyAlignment="1">
      <alignment horizontal="left" vertical="center" wrapText="1"/>
    </xf>
    <xf numFmtId="0" fontId="6" fillId="3" borderId="28" xfId="3" applyFill="1" applyBorder="1" applyAlignment="1">
      <alignment vertical="center" wrapText="1"/>
    </xf>
    <xf numFmtId="0" fontId="6" fillId="0" borderId="75" xfId="3" applyFont="1" applyFill="1" applyBorder="1" applyAlignment="1">
      <alignment vertical="center"/>
    </xf>
    <xf numFmtId="0" fontId="6" fillId="0" borderId="45" xfId="3" applyFont="1" applyFill="1" applyBorder="1" applyAlignment="1">
      <alignment vertical="center"/>
    </xf>
    <xf numFmtId="0" fontId="6" fillId="0" borderId="45" xfId="3" applyFont="1" applyFill="1" applyBorder="1" applyAlignment="1">
      <alignment vertical="center" wrapText="1"/>
    </xf>
    <xf numFmtId="0" fontId="20" fillId="0" borderId="18" xfId="3" applyFont="1" applyFill="1" applyBorder="1" applyAlignment="1">
      <alignment horizontal="center" vertical="center" shrinkToFit="1"/>
    </xf>
    <xf numFmtId="3" fontId="6" fillId="0" borderId="15" xfId="3" applyNumberFormat="1" applyFill="1" applyBorder="1" applyAlignment="1">
      <alignment horizontal="left" vertical="center" wrapText="1"/>
    </xf>
    <xf numFmtId="0" fontId="6" fillId="9" borderId="8" xfId="3" applyFill="1" applyBorder="1" applyAlignment="1">
      <alignment vertical="center"/>
    </xf>
    <xf numFmtId="0" fontId="6" fillId="9" borderId="48" xfId="3" applyFont="1" applyFill="1" applyBorder="1" applyAlignment="1">
      <alignment vertical="center"/>
    </xf>
    <xf numFmtId="0" fontId="6" fillId="9" borderId="48" xfId="3" applyFont="1" applyFill="1" applyBorder="1" applyAlignment="1">
      <alignment vertical="center" wrapText="1"/>
    </xf>
    <xf numFmtId="0" fontId="20" fillId="9" borderId="26" xfId="3" applyFont="1" applyFill="1" applyBorder="1" applyAlignment="1">
      <alignment horizontal="center" vertical="center" shrinkToFit="1"/>
    </xf>
    <xf numFmtId="3" fontId="6" fillId="9" borderId="21" xfId="3" applyNumberFormat="1" applyFill="1" applyBorder="1">
      <alignment vertical="center"/>
    </xf>
    <xf numFmtId="3" fontId="6" fillId="9" borderId="21" xfId="3" applyNumberFormat="1" applyFill="1" applyBorder="1" applyAlignment="1">
      <alignment vertical="center"/>
    </xf>
    <xf numFmtId="182" fontId="6" fillId="9" borderId="21" xfId="3" applyNumberFormat="1" applyFill="1" applyBorder="1" applyAlignment="1">
      <alignment horizontal="right" vertical="center"/>
    </xf>
    <xf numFmtId="3" fontId="6" fillId="9" borderId="27" xfId="3" applyNumberFormat="1" applyFill="1" applyBorder="1" applyAlignment="1">
      <alignment horizontal="left" vertical="center" wrapText="1"/>
    </xf>
    <xf numFmtId="0" fontId="6" fillId="9" borderId="77" xfId="3" applyFill="1" applyBorder="1" applyAlignment="1">
      <alignment horizontal="center" vertical="center" textRotation="255"/>
    </xf>
    <xf numFmtId="0" fontId="6" fillId="0" borderId="20" xfId="3" applyFont="1" applyFill="1" applyBorder="1" applyAlignment="1">
      <alignment vertical="center"/>
    </xf>
    <xf numFmtId="0" fontId="6" fillId="0" borderId="39" xfId="3" applyFont="1" applyFill="1" applyBorder="1" applyAlignment="1">
      <alignment vertical="center"/>
    </xf>
    <xf numFmtId="0" fontId="6" fillId="0" borderId="39" xfId="3" applyFont="1" applyFill="1" applyBorder="1" applyAlignment="1">
      <alignment vertical="center" wrapText="1"/>
    </xf>
    <xf numFmtId="0" fontId="20" fillId="0" borderId="4" xfId="3" applyFont="1" applyFill="1" applyBorder="1" applyAlignment="1">
      <alignment horizontal="center" vertical="center" shrinkToFit="1"/>
    </xf>
    <xf numFmtId="3" fontId="6" fillId="0" borderId="2" xfId="3" applyNumberFormat="1" applyFill="1" applyBorder="1">
      <alignment vertical="center"/>
    </xf>
    <xf numFmtId="182" fontId="6" fillId="0" borderId="2" xfId="3" applyNumberFormat="1" applyFill="1" applyBorder="1" applyAlignment="1">
      <alignment horizontal="right" vertical="center"/>
    </xf>
    <xf numFmtId="3" fontId="6" fillId="0" borderId="58" xfId="3" applyNumberFormat="1" applyFill="1" applyBorder="1" applyAlignment="1">
      <alignment horizontal="left" vertical="center" wrapText="1"/>
    </xf>
    <xf numFmtId="0" fontId="6" fillId="9" borderId="76" xfId="3" applyFill="1" applyBorder="1" applyAlignment="1">
      <alignment horizontal="center" vertical="center" textRotation="255"/>
    </xf>
    <xf numFmtId="3" fontId="6" fillId="0" borderId="0" xfId="3" applyNumberFormat="1">
      <alignment vertical="center"/>
    </xf>
    <xf numFmtId="0" fontId="8" fillId="0" borderId="0" xfId="3" applyFont="1" applyAlignment="1">
      <alignment horizontal="center" vertical="center"/>
    </xf>
    <xf numFmtId="0" fontId="9" fillId="0" borderId="0" xfId="3" applyFont="1">
      <alignment vertical="center"/>
    </xf>
    <xf numFmtId="0" fontId="9" fillId="0" borderId="0" xfId="3" applyFont="1" applyAlignment="1">
      <alignment horizontal="left" vertical="center"/>
    </xf>
    <xf numFmtId="0" fontId="9" fillId="0" borderId="9" xfId="3" applyFont="1" applyBorder="1" applyAlignment="1">
      <alignment horizontal="center" vertical="center"/>
    </xf>
    <xf numFmtId="0" fontId="9" fillId="0" borderId="19" xfId="3" applyFont="1" applyBorder="1" applyAlignment="1">
      <alignment horizontal="center" vertical="center"/>
    </xf>
    <xf numFmtId="0" fontId="9" fillId="0" borderId="17" xfId="3" applyFont="1" applyBorder="1" applyAlignment="1">
      <alignment horizontal="center" vertical="center"/>
    </xf>
    <xf numFmtId="0" fontId="9" fillId="0" borderId="5" xfId="3" applyFont="1" applyBorder="1" applyAlignment="1">
      <alignment horizontal="center" vertical="center" shrinkToFit="1"/>
    </xf>
    <xf numFmtId="0" fontId="9" fillId="0" borderId="5" xfId="3" applyFont="1" applyBorder="1" applyAlignment="1">
      <alignment horizontal="center" vertical="center"/>
    </xf>
    <xf numFmtId="0" fontId="9" fillId="0" borderId="2" xfId="3" applyFont="1" applyBorder="1" applyAlignment="1">
      <alignment horizontal="center" vertical="center"/>
    </xf>
    <xf numFmtId="0" fontId="9" fillId="0" borderId="20" xfId="3" applyFont="1" applyBorder="1" applyAlignment="1">
      <alignment horizontal="center" vertical="center"/>
    </xf>
    <xf numFmtId="0" fontId="9" fillId="0" borderId="4" xfId="3" applyFont="1" applyBorder="1" applyAlignment="1">
      <alignment horizontal="center" vertical="center"/>
    </xf>
    <xf numFmtId="0" fontId="43" fillId="0" borderId="12" xfId="3" applyFont="1" applyBorder="1" applyAlignment="1">
      <alignment horizontal="center" vertical="center" shrinkToFit="1"/>
    </xf>
    <xf numFmtId="0" fontId="43" fillId="0" borderId="16" xfId="3" applyFont="1" applyBorder="1" applyAlignment="1">
      <alignment horizontal="center" vertical="center" shrinkToFit="1"/>
    </xf>
    <xf numFmtId="0" fontId="9" fillId="0" borderId="9" xfId="3" applyFont="1" applyBorder="1" applyAlignment="1">
      <alignment horizontal="center" vertical="center"/>
    </xf>
    <xf numFmtId="0" fontId="9" fillId="0" borderId="31" xfId="3" applyFont="1" applyBorder="1" applyAlignment="1">
      <alignment horizontal="center" vertical="center"/>
    </xf>
    <xf numFmtId="0" fontId="18" fillId="0" borderId="51" xfId="3" applyFont="1" applyBorder="1" applyAlignment="1">
      <alignment horizontal="center" vertical="center" shrinkToFit="1"/>
    </xf>
    <xf numFmtId="38" fontId="9" fillId="0" borderId="31" xfId="15" applyFont="1" applyBorder="1" applyAlignment="1">
      <alignment vertical="center" shrinkToFit="1"/>
    </xf>
    <xf numFmtId="0" fontId="9" fillId="0" borderId="43" xfId="3" applyFont="1" applyBorder="1" applyAlignment="1">
      <alignment horizontal="left" vertical="center" shrinkToFit="1"/>
    </xf>
    <xf numFmtId="0" fontId="11" fillId="0" borderId="9" xfId="3" applyFont="1" applyBorder="1" applyAlignment="1">
      <alignment horizontal="left" vertical="top" wrapText="1"/>
    </xf>
    <xf numFmtId="0" fontId="9" fillId="0" borderId="1" xfId="3" applyFont="1" applyBorder="1" applyAlignment="1">
      <alignment horizontal="center" vertical="center"/>
    </xf>
    <xf numFmtId="0" fontId="9" fillId="0" borderId="32" xfId="3" applyFont="1" applyBorder="1" applyAlignment="1">
      <alignment horizontal="center" vertical="center"/>
    </xf>
    <xf numFmtId="0" fontId="18" fillId="0" borderId="52" xfId="3" applyFont="1" applyBorder="1" applyAlignment="1">
      <alignment horizontal="center" vertical="center" shrinkToFit="1"/>
    </xf>
    <xf numFmtId="38" fontId="9" fillId="0" borderId="32" xfId="15" applyFont="1" applyBorder="1" applyAlignment="1">
      <alignment vertical="center" shrinkToFit="1"/>
    </xf>
    <xf numFmtId="0" fontId="9" fillId="0" borderId="33" xfId="3" applyFont="1" applyBorder="1" applyAlignment="1">
      <alignment horizontal="left" vertical="center" shrinkToFit="1"/>
    </xf>
    <xf numFmtId="0" fontId="11" fillId="0" borderId="1" xfId="3" applyFont="1" applyBorder="1" applyAlignment="1">
      <alignment horizontal="left" vertical="top" wrapText="1"/>
    </xf>
    <xf numFmtId="183" fontId="9" fillId="0" borderId="32" xfId="15" applyNumberFormat="1" applyFont="1" applyBorder="1" applyAlignment="1">
      <alignment vertical="center" shrinkToFit="1"/>
    </xf>
    <xf numFmtId="0" fontId="9" fillId="0" borderId="34" xfId="3" applyFont="1" applyBorder="1" applyAlignment="1">
      <alignment horizontal="center" vertical="center"/>
    </xf>
    <xf numFmtId="0" fontId="18" fillId="0" borderId="53" xfId="3" applyFont="1" applyBorder="1" applyAlignment="1">
      <alignment horizontal="center" vertical="center" shrinkToFit="1"/>
    </xf>
    <xf numFmtId="38" fontId="9" fillId="0" borderId="34" xfId="15" applyFont="1" applyBorder="1" applyAlignment="1">
      <alignment vertical="center" shrinkToFit="1"/>
    </xf>
    <xf numFmtId="0" fontId="9" fillId="0" borderId="35" xfId="3" applyFont="1" applyBorder="1" applyAlignment="1">
      <alignment horizontal="left" vertical="center" shrinkToFit="1"/>
    </xf>
    <xf numFmtId="0" fontId="11" fillId="0" borderId="2" xfId="3" applyFont="1" applyBorder="1" applyAlignment="1">
      <alignment horizontal="left" vertical="top" wrapText="1"/>
    </xf>
    <xf numFmtId="0" fontId="9" fillId="0" borderId="9" xfId="3" applyFont="1" applyBorder="1" applyAlignment="1">
      <alignment horizontal="center" vertical="center" wrapText="1"/>
    </xf>
    <xf numFmtId="0" fontId="44" fillId="0" borderId="9" xfId="3" applyFont="1" applyBorder="1" applyAlignment="1">
      <alignment horizontal="left" vertical="top" wrapText="1"/>
    </xf>
    <xf numFmtId="0" fontId="9" fillId="0" borderId="1" xfId="3" applyFont="1" applyBorder="1" applyAlignment="1">
      <alignment horizontal="center" vertical="center" wrapText="1"/>
    </xf>
    <xf numFmtId="0" fontId="44" fillId="0" borderId="1" xfId="3" applyFont="1" applyBorder="1" applyAlignment="1">
      <alignment horizontal="left" vertical="top" wrapText="1"/>
    </xf>
    <xf numFmtId="0" fontId="9" fillId="0" borderId="2" xfId="3" applyFont="1" applyBorder="1" applyAlignment="1">
      <alignment horizontal="center" vertical="center" wrapText="1"/>
    </xf>
    <xf numFmtId="0" fontId="44" fillId="0" borderId="2" xfId="3" applyFont="1" applyBorder="1" applyAlignment="1">
      <alignment horizontal="left" vertical="top" wrapText="1"/>
    </xf>
    <xf numFmtId="0" fontId="9" fillId="0" borderId="40" xfId="3" applyFont="1" applyBorder="1" applyAlignment="1">
      <alignment horizontal="left" vertical="center"/>
    </xf>
    <xf numFmtId="0" fontId="9" fillId="0" borderId="42" xfId="3" applyFont="1" applyBorder="1" applyAlignment="1">
      <alignment horizontal="left" vertical="center"/>
    </xf>
    <xf numFmtId="0" fontId="18" fillId="0" borderId="54" xfId="3" applyFont="1" applyBorder="1" applyAlignment="1">
      <alignment horizontal="center" vertical="center" shrinkToFit="1"/>
    </xf>
    <xf numFmtId="38" fontId="9" fillId="0" borderId="40" xfId="15" applyFont="1" applyBorder="1" applyAlignment="1">
      <alignment vertical="center" shrinkToFit="1"/>
    </xf>
    <xf numFmtId="0" fontId="9" fillId="0" borderId="41" xfId="3" applyFont="1" applyBorder="1" applyAlignment="1">
      <alignment horizontal="left" vertical="center" shrinkToFit="1"/>
    </xf>
    <xf numFmtId="0" fontId="9" fillId="0" borderId="20" xfId="3" applyFont="1" applyBorder="1" applyAlignment="1">
      <alignment horizontal="left" vertical="center"/>
    </xf>
    <xf numFmtId="0" fontId="9" fillId="0" borderId="39" xfId="3" applyFont="1" applyBorder="1" applyAlignment="1">
      <alignment horizontal="left" vertical="center"/>
    </xf>
    <xf numFmtId="0" fontId="18" fillId="0" borderId="55" xfId="3" applyFont="1" applyBorder="1" applyAlignment="1">
      <alignment horizontal="center" vertical="center" shrinkToFit="1"/>
    </xf>
    <xf numFmtId="0" fontId="9" fillId="0" borderId="39" xfId="3" applyFont="1" applyBorder="1" applyAlignment="1">
      <alignment horizontal="right" vertical="center"/>
    </xf>
    <xf numFmtId="0" fontId="9" fillId="0" borderId="39" xfId="3" applyFont="1" applyBorder="1">
      <alignment vertical="center"/>
    </xf>
    <xf numFmtId="40" fontId="9" fillId="0" borderId="20" xfId="15" applyNumberFormat="1" applyFont="1" applyBorder="1">
      <alignment vertical="center"/>
    </xf>
    <xf numFmtId="0" fontId="9" fillId="0" borderId="4" xfId="3" applyFont="1" applyBorder="1">
      <alignment vertical="center"/>
    </xf>
    <xf numFmtId="38" fontId="9" fillId="0" borderId="0" xfId="3" applyNumberFormat="1" applyFont="1">
      <alignment vertical="center"/>
    </xf>
    <xf numFmtId="0" fontId="9" fillId="0" borderId="0" xfId="3" applyFont="1" applyAlignment="1">
      <alignment vertical="center" shrinkToFit="1"/>
    </xf>
    <xf numFmtId="0" fontId="9" fillId="0" borderId="0" xfId="3" applyFont="1" applyAlignment="1">
      <alignment horizontal="left" vertical="center" shrinkToFit="1"/>
    </xf>
    <xf numFmtId="0" fontId="9" fillId="0" borderId="5" xfId="3" applyFont="1" applyBorder="1" applyAlignment="1">
      <alignment horizontal="center" vertical="center"/>
    </xf>
    <xf numFmtId="38" fontId="9" fillId="0" borderId="33" xfId="15" applyFont="1" applyBorder="1" applyAlignment="1">
      <alignment horizontal="left" vertical="center" shrinkToFit="1"/>
    </xf>
    <xf numFmtId="38" fontId="9" fillId="0" borderId="35" xfId="15" applyFont="1" applyBorder="1" applyAlignment="1">
      <alignment horizontal="left" vertical="center" shrinkToFit="1"/>
    </xf>
    <xf numFmtId="38" fontId="9" fillId="0" borderId="41" xfId="15" applyFont="1" applyBorder="1" applyAlignment="1">
      <alignment horizontal="left" vertical="center" shrinkToFit="1"/>
    </xf>
    <xf numFmtId="0" fontId="9" fillId="0" borderId="0" xfId="3" applyFont="1" applyBorder="1" applyAlignment="1">
      <alignment horizontal="center" vertical="center"/>
    </xf>
    <xf numFmtId="0" fontId="9" fillId="0" borderId="0" xfId="3" applyFont="1" applyBorder="1">
      <alignment vertical="center"/>
    </xf>
    <xf numFmtId="0" fontId="9" fillId="0" borderId="0" xfId="3" applyFont="1" applyBorder="1" applyAlignment="1">
      <alignment horizontal="left"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16" xfId="3" applyFont="1" applyBorder="1" applyAlignment="1">
      <alignment horizontal="center" vertical="center" shrinkToFit="1"/>
    </xf>
    <xf numFmtId="38" fontId="9" fillId="0" borderId="40" xfId="3" applyNumberFormat="1" applyFont="1" applyBorder="1" applyAlignment="1">
      <alignment vertical="center" shrinkToFit="1"/>
    </xf>
    <xf numFmtId="0" fontId="9" fillId="0" borderId="42" xfId="3" applyFont="1" applyBorder="1" applyAlignment="1">
      <alignment horizontal="left" vertical="center"/>
    </xf>
    <xf numFmtId="0" fontId="9" fillId="0" borderId="41" xfId="3" applyFont="1" applyBorder="1" applyAlignment="1">
      <alignment horizontal="left" vertical="center"/>
    </xf>
    <xf numFmtId="38" fontId="9" fillId="0" borderId="42" xfId="3" applyNumberFormat="1" applyFont="1" applyBorder="1" applyAlignment="1">
      <alignment vertical="center" shrinkToFit="1"/>
    </xf>
    <xf numFmtId="0" fontId="10" fillId="0" borderId="0" xfId="3" applyFont="1">
      <alignment vertical="center"/>
    </xf>
    <xf numFmtId="0" fontId="10" fillId="0" borderId="0" xfId="16" applyFont="1">
      <alignment vertical="center"/>
    </xf>
    <xf numFmtId="0" fontId="9" fillId="0" borderId="0" xfId="16" applyFont="1">
      <alignment vertical="center"/>
    </xf>
    <xf numFmtId="0" fontId="10" fillId="0" borderId="5" xfId="16" applyFont="1" applyBorder="1" applyAlignment="1">
      <alignment horizontal="center" vertical="center"/>
    </xf>
    <xf numFmtId="0" fontId="9" fillId="0" borderId="12" xfId="16" applyFont="1" applyBorder="1">
      <alignment vertical="center"/>
    </xf>
    <xf numFmtId="0" fontId="9" fillId="0" borderId="13" xfId="16" applyFont="1" applyBorder="1">
      <alignment vertical="center"/>
    </xf>
    <xf numFmtId="0" fontId="9" fillId="0" borderId="16" xfId="16" applyFont="1" applyBorder="1">
      <alignment vertical="center"/>
    </xf>
    <xf numFmtId="38" fontId="9" fillId="0" borderId="12" xfId="15" applyFont="1" applyBorder="1" applyAlignment="1">
      <alignment vertical="center" shrinkToFit="1"/>
    </xf>
    <xf numFmtId="0" fontId="9" fillId="0" borderId="16" xfId="16" applyFont="1" applyBorder="1" applyAlignment="1">
      <alignment horizontal="left" vertical="center" shrinkToFit="1"/>
    </xf>
    <xf numFmtId="0" fontId="9" fillId="0" borderId="13" xfId="16" applyFont="1" applyBorder="1" applyAlignment="1">
      <alignment horizontal="left" vertical="center" shrinkToFit="1"/>
    </xf>
    <xf numFmtId="0" fontId="44" fillId="5" borderId="5" xfId="16" applyFont="1" applyFill="1" applyBorder="1" applyAlignment="1">
      <alignment horizontal="center" vertical="top" wrapText="1"/>
    </xf>
    <xf numFmtId="0" fontId="9" fillId="0" borderId="12" xfId="16" applyFont="1" applyBorder="1" applyAlignment="1">
      <alignment horizontal="left" vertical="center"/>
    </xf>
    <xf numFmtId="0" fontId="9" fillId="0" borderId="13" xfId="16" applyFont="1" applyBorder="1" applyAlignment="1">
      <alignment horizontal="left" vertical="center"/>
    </xf>
    <xf numFmtId="0" fontId="9" fillId="0" borderId="16" xfId="16" applyFont="1" applyBorder="1" applyAlignment="1">
      <alignment horizontal="left" vertical="center"/>
    </xf>
    <xf numFmtId="38" fontId="9" fillId="5" borderId="12" xfId="15" applyFont="1" applyFill="1" applyBorder="1" applyAlignment="1">
      <alignment vertical="center" shrinkToFit="1"/>
    </xf>
    <xf numFmtId="0" fontId="9" fillId="5" borderId="16" xfId="16" applyFont="1" applyFill="1" applyBorder="1" applyAlignment="1">
      <alignment horizontal="left" vertical="center" shrinkToFit="1"/>
    </xf>
    <xf numFmtId="0" fontId="9" fillId="5" borderId="13" xfId="16" applyFont="1" applyFill="1" applyBorder="1" applyAlignment="1">
      <alignment horizontal="left" vertical="center" shrinkToFit="1"/>
    </xf>
    <xf numFmtId="0" fontId="6" fillId="0" borderId="61" xfId="3" applyFill="1" applyBorder="1" applyAlignment="1">
      <alignment vertical="center"/>
    </xf>
    <xf numFmtId="0" fontId="6" fillId="0" borderId="38" xfId="3" applyFill="1" applyBorder="1" applyAlignment="1">
      <alignment vertical="center"/>
    </xf>
    <xf numFmtId="0" fontId="6" fillId="0" borderId="13" xfId="3" applyFill="1" applyBorder="1" applyAlignment="1">
      <alignment vertical="center" wrapText="1"/>
    </xf>
    <xf numFmtId="0" fontId="9" fillId="0" borderId="13" xfId="3" applyFont="1" applyFill="1" applyBorder="1" applyAlignment="1">
      <alignment horizontal="left" vertical="center"/>
    </xf>
    <xf numFmtId="0" fontId="6" fillId="0" borderId="16" xfId="3" applyFill="1" applyBorder="1" applyAlignment="1">
      <alignment horizontal="center" vertical="center"/>
    </xf>
    <xf numFmtId="40" fontId="0" fillId="0" borderId="5" xfId="15" applyNumberFormat="1" applyFont="1" applyFill="1" applyBorder="1" applyAlignment="1">
      <alignment horizontal="right" vertical="center" wrapText="1"/>
    </xf>
    <xf numFmtId="0" fontId="46" fillId="0" borderId="0" xfId="3" applyFont="1">
      <alignment vertical="center"/>
    </xf>
    <xf numFmtId="0" fontId="6" fillId="0" borderId="6" xfId="3" applyFill="1" applyBorder="1" applyAlignment="1">
      <alignment vertical="center" wrapText="1"/>
    </xf>
    <xf numFmtId="0" fontId="6" fillId="0" borderId="12" xfId="3" applyFill="1" applyBorder="1" applyAlignment="1">
      <alignment vertical="center"/>
    </xf>
    <xf numFmtId="0" fontId="6" fillId="0" borderId="13" xfId="3" applyFill="1" applyBorder="1" applyAlignment="1">
      <alignment vertical="center"/>
    </xf>
    <xf numFmtId="176" fontId="6" fillId="0" borderId="30" xfId="3" applyNumberFormat="1" applyFill="1" applyBorder="1" applyAlignment="1">
      <alignment vertical="center" wrapText="1"/>
    </xf>
    <xf numFmtId="0" fontId="6" fillId="0" borderId="14" xfId="3" applyFill="1" applyBorder="1" applyAlignment="1">
      <alignment horizontal="left" vertical="center" wrapText="1"/>
    </xf>
    <xf numFmtId="0" fontId="6" fillId="0" borderId="30" xfId="3" applyFill="1" applyBorder="1" applyAlignment="1">
      <alignment horizontal="left" vertical="center" wrapText="1"/>
    </xf>
    <xf numFmtId="0" fontId="7" fillId="5" borderId="57" xfId="3" applyFont="1" applyFill="1" applyBorder="1" applyAlignment="1">
      <alignment horizontal="center" vertical="center"/>
    </xf>
    <xf numFmtId="0" fontId="7" fillId="5" borderId="45" xfId="3" applyFont="1" applyFill="1" applyBorder="1" applyAlignment="1">
      <alignment horizontal="center" vertical="center"/>
    </xf>
    <xf numFmtId="0" fontId="6" fillId="5" borderId="29" xfId="3" applyFill="1" applyBorder="1" applyAlignment="1">
      <alignment horizontal="center" vertical="center"/>
    </xf>
    <xf numFmtId="38" fontId="0" fillId="5" borderId="36" xfId="15" applyFont="1" applyFill="1" applyBorder="1" applyAlignment="1">
      <alignment horizontal="right" vertical="center" wrapText="1"/>
    </xf>
    <xf numFmtId="40" fontId="0" fillId="0" borderId="36" xfId="15" applyNumberFormat="1" applyFont="1" applyFill="1" applyBorder="1" applyAlignment="1">
      <alignment horizontal="right" vertical="center" wrapText="1"/>
    </xf>
    <xf numFmtId="176" fontId="6" fillId="0" borderId="37" xfId="3" applyNumberFormat="1" applyFill="1" applyBorder="1" applyAlignment="1">
      <alignment vertical="center" wrapText="1"/>
    </xf>
    <xf numFmtId="0" fontId="12" fillId="0" borderId="10" xfId="3" applyFont="1" applyFill="1" applyBorder="1" applyAlignment="1">
      <alignment horizontal="left" vertical="center"/>
    </xf>
    <xf numFmtId="0" fontId="12" fillId="0" borderId="10" xfId="3" applyFont="1" applyFill="1" applyBorder="1" applyAlignment="1">
      <alignment horizontal="left" vertical="center" wrapText="1"/>
    </xf>
    <xf numFmtId="38" fontId="0" fillId="0" borderId="10" xfId="15" applyFont="1" applyFill="1" applyBorder="1" applyAlignment="1">
      <alignment horizontal="right" vertical="center" wrapText="1"/>
    </xf>
    <xf numFmtId="38" fontId="6" fillId="0" borderId="10" xfId="15" applyFont="1" applyFill="1" applyBorder="1" applyAlignment="1">
      <alignment horizontal="left" vertical="center" wrapText="1"/>
    </xf>
    <xf numFmtId="0" fontId="12" fillId="0" borderId="44" xfId="3" applyFont="1" applyFill="1" applyBorder="1" applyAlignment="1">
      <alignment horizontal="left" vertical="center"/>
    </xf>
    <xf numFmtId="0" fontId="12" fillId="0" borderId="44" xfId="3" applyFont="1" applyFill="1" applyBorder="1" applyAlignment="1">
      <alignment horizontal="left" vertical="center" wrapText="1"/>
    </xf>
    <xf numFmtId="38" fontId="0" fillId="0" borderId="44" xfId="15" applyFont="1" applyFill="1" applyBorder="1" applyAlignment="1">
      <alignment horizontal="right" vertical="center" wrapText="1"/>
    </xf>
    <xf numFmtId="38" fontId="6" fillId="0" borderId="44" xfId="15" applyFont="1" applyFill="1" applyBorder="1" applyAlignment="1">
      <alignment horizontal="left" vertical="center" wrapText="1"/>
    </xf>
    <xf numFmtId="0" fontId="12" fillId="0" borderId="8" xfId="3" applyFont="1" applyFill="1" applyBorder="1" applyAlignment="1">
      <alignment horizontal="left" vertical="center"/>
    </xf>
    <xf numFmtId="0" fontId="12" fillId="0" borderId="25" xfId="3" applyFont="1" applyFill="1" applyBorder="1" applyAlignment="1">
      <alignment horizontal="left" vertical="center" wrapText="1"/>
    </xf>
    <xf numFmtId="38" fontId="0" fillId="0" borderId="11" xfId="15" applyFont="1" applyFill="1" applyBorder="1" applyAlignment="1">
      <alignment horizontal="right" vertical="center" wrapText="1"/>
    </xf>
    <xf numFmtId="38" fontId="0" fillId="0" borderId="56" xfId="15" applyFont="1" applyFill="1" applyBorder="1" applyAlignment="1">
      <alignment horizontal="left" vertical="center" wrapText="1"/>
    </xf>
    <xf numFmtId="0" fontId="6" fillId="0" borderId="0" xfId="3" applyBorder="1" applyAlignment="1">
      <alignment vertical="center"/>
    </xf>
    <xf numFmtId="0" fontId="6" fillId="0" borderId="0" xfId="3" applyBorder="1">
      <alignment vertical="center"/>
    </xf>
  </cellXfs>
  <cellStyles count="17">
    <cellStyle name="パーセント" xfId="9" builtinId="5"/>
    <cellStyle name="パーセント 2" xfId="11"/>
    <cellStyle name="桁区切り" xfId="1" builtinId="6"/>
    <cellStyle name="桁区切り 2" xfId="15"/>
    <cellStyle name="桁区切り 3" xfId="6"/>
    <cellStyle name="標準" xfId="0" builtinId="0"/>
    <cellStyle name="標準 2" xfId="2"/>
    <cellStyle name="標準 2 2" xfId="3"/>
    <cellStyle name="標準 2 2 2" xfId="7"/>
    <cellStyle name="標準 2 3" xfId="5"/>
    <cellStyle name="標準 2 4" xfId="13"/>
    <cellStyle name="標準 3" xfId="4"/>
    <cellStyle name="標準 4" xfId="8"/>
    <cellStyle name="標準 5" xfId="10"/>
    <cellStyle name="標準 6" xfId="12"/>
    <cellStyle name="標準 7" xfId="14"/>
    <cellStyle name="標準 8" xfId="16"/>
  </cellStyles>
  <dxfs count="0"/>
  <tableStyles count="0" defaultTableStyle="TableStyleMedium9"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190501</xdr:colOff>
      <xdr:row>4</xdr:row>
      <xdr:rowOff>28575</xdr:rowOff>
    </xdr:from>
    <xdr:to>
      <xdr:col>16</xdr:col>
      <xdr:colOff>476250</xdr:colOff>
      <xdr:row>10</xdr:row>
      <xdr:rowOff>171451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702041" y="767715"/>
          <a:ext cx="2526029" cy="1590676"/>
        </a:xfrm>
        <a:prstGeom prst="wedgeRectCallout">
          <a:avLst>
            <a:gd name="adj1" fmla="val -54474"/>
            <a:gd name="adj2" fmla="val -4601"/>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付加価値額の拡大率は、要望調査における配分基準項目の目標ポイントとなっており、</a:t>
          </a:r>
          <a:r>
            <a:rPr kumimoji="1" lang="ja-JP" altLang="en-US" sz="1100" b="1">
              <a:solidFill>
                <a:srgbClr val="FF0000"/>
              </a:solidFill>
            </a:rPr>
            <a:t>要望調査で加点を受けた者は計画承認申請時にポイントに影響を及ぼす下方修正はできません</a:t>
          </a:r>
          <a:r>
            <a:rPr kumimoji="1" lang="ja-JP" altLang="en-US" sz="1100"/>
            <a:t>。なお、要望調査では</a:t>
          </a:r>
          <a:r>
            <a:rPr kumimoji="1" lang="en-US" altLang="ja-JP" sz="1100"/>
            <a:t>R3</a:t>
          </a:r>
          <a:r>
            <a:rPr kumimoji="1" lang="ja-JP" altLang="en-US" sz="1100"/>
            <a:t>年度実績を用いたが、計画承認申請時に</a:t>
          </a:r>
          <a:r>
            <a:rPr kumimoji="1" lang="en-US" altLang="ja-JP" sz="1100"/>
            <a:t>R4</a:t>
          </a:r>
          <a:r>
            <a:rPr kumimoji="1" lang="ja-JP" altLang="en-US" sz="1100"/>
            <a:t>年度実績が判明している場合は、現状値を</a:t>
          </a:r>
          <a:r>
            <a:rPr kumimoji="1" lang="en-US" altLang="ja-JP" sz="1100"/>
            <a:t>R4</a:t>
          </a:r>
          <a:r>
            <a:rPr kumimoji="1" lang="ja-JP" altLang="en-US" sz="1100"/>
            <a:t>年度実績に修正して下さい。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190500</xdr:colOff>
      <xdr:row>4</xdr:row>
      <xdr:rowOff>28574</xdr:rowOff>
    </xdr:from>
    <xdr:to>
      <xdr:col>19</xdr:col>
      <xdr:colOff>657224</xdr:colOff>
      <xdr:row>8</xdr:row>
      <xdr:rowOff>47625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8077200" y="767714"/>
          <a:ext cx="4520564" cy="842011"/>
        </a:xfrm>
        <a:prstGeom prst="wedgeRectCallout">
          <a:avLst>
            <a:gd name="adj1" fmla="val -54474"/>
            <a:gd name="adj2" fmla="val 317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付加価値額の拡大率は、要望調査における配分基準項目の目標ポイントとなっており、</a:t>
          </a:r>
          <a:r>
            <a:rPr kumimoji="1" lang="ja-JP" altLang="en-US" sz="1100" b="1">
              <a:solidFill>
                <a:srgbClr val="FF0000"/>
              </a:solidFill>
            </a:rPr>
            <a:t>要望調査で加点を受けた者は計画承認申請時にポイントに影響を及ぼす下方修正はできません</a:t>
          </a:r>
          <a:r>
            <a:rPr kumimoji="1" lang="ja-JP" altLang="en-US" sz="1100"/>
            <a:t>。なお、要望調査では</a:t>
          </a:r>
          <a:r>
            <a:rPr kumimoji="1" lang="en-US" altLang="ja-JP" sz="1100"/>
            <a:t>R3</a:t>
          </a:r>
          <a:r>
            <a:rPr kumimoji="1" lang="ja-JP" altLang="en-US" sz="1100"/>
            <a:t>年度実績を用いたが、計画承認申請時に</a:t>
          </a:r>
          <a:r>
            <a:rPr kumimoji="1" lang="en-US" altLang="ja-JP" sz="1100"/>
            <a:t>R4</a:t>
          </a:r>
          <a:r>
            <a:rPr kumimoji="1" lang="ja-JP" altLang="en-US" sz="1100"/>
            <a:t>年度実績が判明している場合は、現状値を</a:t>
          </a:r>
          <a:r>
            <a:rPr kumimoji="1" lang="en-US" altLang="ja-JP" sz="1100"/>
            <a:t>R4</a:t>
          </a:r>
          <a:r>
            <a:rPr kumimoji="1" lang="ja-JP" altLang="en-US" sz="1100"/>
            <a:t>年度実績に修正して下さい。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43"/>
  <sheetViews>
    <sheetView tabSelected="1" view="pageBreakPreview" zoomScaleNormal="100" zoomScaleSheetLayoutView="100" workbookViewId="0">
      <selection activeCell="N20" sqref="N20"/>
    </sheetView>
  </sheetViews>
  <sheetFormatPr defaultColWidth="9" defaultRowHeight="13.2"/>
  <cols>
    <col min="1" max="4" width="2.6640625" style="144" customWidth="1"/>
    <col min="5" max="7" width="10.6640625" style="144" customWidth="1"/>
    <col min="8" max="8" width="3.6640625" style="144" customWidth="1"/>
    <col min="9" max="9" width="12.33203125" style="144" customWidth="1"/>
    <col min="10" max="12" width="12.6640625" style="144" customWidth="1"/>
    <col min="13" max="13" width="8.6640625" style="144" customWidth="1"/>
    <col min="14" max="14" width="30.6640625" style="144" customWidth="1"/>
    <col min="15" max="15" width="5.6640625" style="144" customWidth="1"/>
    <col min="16" max="16384" width="9" style="144"/>
  </cols>
  <sheetData>
    <row r="1" spans="1:18" ht="18" customHeight="1">
      <c r="A1" s="141" t="s">
        <v>223</v>
      </c>
      <c r="B1" s="142"/>
      <c r="C1" s="142"/>
      <c r="D1" s="142"/>
      <c r="E1" s="142"/>
      <c r="F1" s="142"/>
      <c r="G1" s="142"/>
      <c r="H1" s="143"/>
      <c r="Q1" s="145"/>
    </row>
    <row r="2" spans="1:18" ht="13.8" thickBot="1">
      <c r="H2" s="146"/>
    </row>
    <row r="3" spans="1:18" ht="17.25" customHeight="1" thickBot="1">
      <c r="A3" s="147" t="s">
        <v>52</v>
      </c>
      <c r="B3" s="148"/>
      <c r="C3" s="148"/>
      <c r="D3" s="148"/>
      <c r="E3" s="149"/>
      <c r="F3" s="150"/>
      <c r="G3" s="151"/>
      <c r="H3" s="151"/>
      <c r="I3" s="151"/>
      <c r="J3" s="152"/>
      <c r="K3" s="153" t="s">
        <v>53</v>
      </c>
      <c r="L3" s="154"/>
      <c r="M3" s="155"/>
      <c r="N3" s="156"/>
      <c r="Q3" s="145"/>
    </row>
    <row r="4" spans="1:18" ht="9.9" customHeight="1" thickBot="1">
      <c r="H4" s="146"/>
    </row>
    <row r="5" spans="1:18">
      <c r="A5" s="157"/>
      <c r="B5" s="158"/>
      <c r="C5" s="158"/>
      <c r="D5" s="158"/>
      <c r="E5" s="158"/>
      <c r="F5" s="158"/>
      <c r="G5" s="158"/>
      <c r="H5" s="159"/>
      <c r="I5" s="160" t="s">
        <v>12</v>
      </c>
      <c r="J5" s="160" t="s">
        <v>13</v>
      </c>
      <c r="K5" s="160" t="s">
        <v>14</v>
      </c>
      <c r="L5" s="160" t="s">
        <v>54</v>
      </c>
      <c r="M5" s="160" t="s">
        <v>55</v>
      </c>
      <c r="N5" s="161" t="s">
        <v>224</v>
      </c>
    </row>
    <row r="6" spans="1:18">
      <c r="A6" s="162"/>
      <c r="B6" s="163"/>
      <c r="C6" s="163"/>
      <c r="D6" s="163"/>
      <c r="E6" s="163"/>
      <c r="F6" s="163"/>
      <c r="G6" s="163"/>
      <c r="H6" s="164"/>
      <c r="I6" s="165" t="s">
        <v>225</v>
      </c>
      <c r="J6" s="165" t="s">
        <v>226</v>
      </c>
      <c r="K6" s="165" t="s">
        <v>227</v>
      </c>
      <c r="L6" s="165" t="s">
        <v>228</v>
      </c>
      <c r="M6" s="166" t="s">
        <v>63</v>
      </c>
      <c r="N6" s="167"/>
    </row>
    <row r="7" spans="1:18">
      <c r="A7" s="162"/>
      <c r="B7" s="163"/>
      <c r="C7" s="163"/>
      <c r="D7" s="163"/>
      <c r="E7" s="163"/>
      <c r="F7" s="163"/>
      <c r="G7" s="163"/>
      <c r="H7" s="164"/>
      <c r="I7" s="166" t="s">
        <v>64</v>
      </c>
      <c r="J7" s="166" t="s">
        <v>65</v>
      </c>
      <c r="K7" s="166" t="s">
        <v>66</v>
      </c>
      <c r="L7" s="166" t="s">
        <v>67</v>
      </c>
      <c r="M7" s="168" t="s">
        <v>68</v>
      </c>
      <c r="N7" s="167"/>
    </row>
    <row r="8" spans="1:18" ht="27.9" customHeight="1" thickBot="1">
      <c r="A8" s="169" t="str">
        <f>+IF(I36=0,"①付加価値額（円）","①付加価値額（円/人）")</f>
        <v>①付加価値額（円）</v>
      </c>
      <c r="B8" s="170"/>
      <c r="C8" s="170"/>
      <c r="D8" s="170"/>
      <c r="E8" s="170"/>
      <c r="F8" s="171"/>
      <c r="G8" s="171"/>
      <c r="H8" s="172" t="s">
        <v>71</v>
      </c>
      <c r="I8" s="173">
        <f>I10-I20+I31</f>
        <v>0</v>
      </c>
      <c r="J8" s="173">
        <f t="shared" ref="J8:L8" si="0">J10-J20+J31</f>
        <v>0</v>
      </c>
      <c r="K8" s="173">
        <f t="shared" si="0"/>
        <v>0</v>
      </c>
      <c r="L8" s="173">
        <f t="shared" si="0"/>
        <v>0</v>
      </c>
      <c r="M8" s="174" t="str">
        <f>IF(I8=0,"-",IF(I6="R3",+(L8-I8)/I8*100*3/4,+(L8-I8)/I8*100))</f>
        <v>-</v>
      </c>
      <c r="N8" s="175"/>
    </row>
    <row r="9" spans="1:18" ht="9.9" customHeight="1" thickBot="1">
      <c r="A9" s="176"/>
      <c r="B9" s="177"/>
      <c r="C9" s="177"/>
      <c r="D9" s="177"/>
      <c r="E9" s="177"/>
      <c r="F9" s="177"/>
      <c r="G9" s="177"/>
      <c r="H9" s="177"/>
      <c r="I9" s="178"/>
      <c r="J9" s="178"/>
      <c r="K9" s="178"/>
      <c r="L9" s="178"/>
      <c r="M9" s="178"/>
      <c r="N9" s="179"/>
    </row>
    <row r="10" spans="1:18" ht="27.9" customHeight="1">
      <c r="A10" s="180" t="s">
        <v>229</v>
      </c>
      <c r="B10" s="181"/>
      <c r="C10" s="181"/>
      <c r="D10" s="181"/>
      <c r="E10" s="181"/>
      <c r="F10" s="181"/>
      <c r="G10" s="181"/>
      <c r="H10" s="182"/>
      <c r="I10" s="183">
        <f>SUM(I11:I16)</f>
        <v>0</v>
      </c>
      <c r="J10" s="183">
        <f>SUM(J11:J16)</f>
        <v>0</v>
      </c>
      <c r="K10" s="183">
        <f t="shared" ref="K10:L10" si="1">SUM(K11:K16)</f>
        <v>0</v>
      </c>
      <c r="L10" s="183">
        <f t="shared" si="1"/>
        <v>0</v>
      </c>
      <c r="M10" s="184" t="str">
        <f>IF(I10=0,"-",+(L10-#REF!)/#REF!*100)</f>
        <v>-</v>
      </c>
      <c r="N10" s="185"/>
    </row>
    <row r="11" spans="1:18" ht="24.9" customHeight="1">
      <c r="A11" s="186"/>
      <c r="B11" s="187" t="s">
        <v>230</v>
      </c>
      <c r="C11" s="187"/>
      <c r="D11" s="187"/>
      <c r="E11" s="187"/>
      <c r="F11" s="188" t="s">
        <v>231</v>
      </c>
      <c r="G11" s="189"/>
      <c r="H11" s="190">
        <v>1</v>
      </c>
      <c r="I11" s="191"/>
      <c r="J11" s="191">
        <f>販売計画!F45</f>
        <v>0</v>
      </c>
      <c r="K11" s="191">
        <f>販売計画!H45</f>
        <v>0</v>
      </c>
      <c r="L11" s="191">
        <f>販売計画!J45</f>
        <v>0</v>
      </c>
      <c r="M11" s="192" t="str">
        <f>IF(I11=0,"-",+(L11-#REF!)/#REF!*100)</f>
        <v>-</v>
      </c>
      <c r="N11" s="193" t="s">
        <v>50</v>
      </c>
      <c r="R11" s="194"/>
    </row>
    <row r="12" spans="1:18" ht="24.9" customHeight="1">
      <c r="A12" s="186"/>
      <c r="B12" s="187"/>
      <c r="C12" s="187"/>
      <c r="D12" s="187"/>
      <c r="E12" s="187"/>
      <c r="F12" s="188" t="s">
        <v>232</v>
      </c>
      <c r="G12" s="189"/>
      <c r="H12" s="190">
        <v>2</v>
      </c>
      <c r="I12" s="191"/>
      <c r="J12" s="191"/>
      <c r="K12" s="191"/>
      <c r="L12" s="191"/>
      <c r="M12" s="192" t="str">
        <f>IF(I12=0,"-",+(L12-#REF!)/#REF!*100)</f>
        <v>-</v>
      </c>
      <c r="N12" s="195"/>
      <c r="O12" s="144" t="s">
        <v>57</v>
      </c>
      <c r="R12" s="194"/>
    </row>
    <row r="13" spans="1:18" ht="24.9" customHeight="1">
      <c r="A13" s="186"/>
      <c r="B13" s="187" t="s">
        <v>233</v>
      </c>
      <c r="C13" s="187"/>
      <c r="D13" s="187"/>
      <c r="E13" s="187"/>
      <c r="F13" s="188" t="s">
        <v>234</v>
      </c>
      <c r="G13" s="189"/>
      <c r="H13" s="190">
        <v>3</v>
      </c>
      <c r="I13" s="191">
        <f>雑収入明細!G14</f>
        <v>0</v>
      </c>
      <c r="J13" s="191">
        <f>雑収入明細!H14</f>
        <v>0</v>
      </c>
      <c r="K13" s="191">
        <f>雑収入明細!I14</f>
        <v>0</v>
      </c>
      <c r="L13" s="191">
        <f>雑収入明細!J14</f>
        <v>0</v>
      </c>
      <c r="M13" s="192" t="str">
        <f>IF(I13=0,"-",+(L13-#REF!)/#REF!*100)</f>
        <v>-</v>
      </c>
      <c r="N13" s="196"/>
      <c r="R13" s="194"/>
    </row>
    <row r="14" spans="1:18" ht="24.9" customHeight="1">
      <c r="A14" s="186"/>
      <c r="B14" s="187"/>
      <c r="C14" s="187"/>
      <c r="D14" s="187"/>
      <c r="E14" s="187"/>
      <c r="F14" s="188" t="s">
        <v>235</v>
      </c>
      <c r="G14" s="189"/>
      <c r="H14" s="190">
        <v>4</v>
      </c>
      <c r="I14" s="191"/>
      <c r="J14" s="191"/>
      <c r="K14" s="191"/>
      <c r="L14" s="191"/>
      <c r="M14" s="192" t="str">
        <f>IF(I14=0,"-",+(L14-#REF!)/#REF!*100)</f>
        <v>-</v>
      </c>
      <c r="N14" s="197"/>
      <c r="R14" s="194"/>
    </row>
    <row r="15" spans="1:18" ht="24.9" customHeight="1">
      <c r="A15" s="186"/>
      <c r="B15" s="187"/>
      <c r="C15" s="187"/>
      <c r="D15" s="187"/>
      <c r="E15" s="187"/>
      <c r="F15" s="188" t="s">
        <v>236</v>
      </c>
      <c r="G15" s="189"/>
      <c r="H15" s="190">
        <v>5</v>
      </c>
      <c r="I15" s="198"/>
      <c r="J15" s="198"/>
      <c r="K15" s="198"/>
      <c r="L15" s="198"/>
      <c r="M15" s="199" t="str">
        <f>IF(I15=0,"-",+(L15-#REF!)/#REF!*100)</f>
        <v>-</v>
      </c>
      <c r="N15" s="200"/>
      <c r="R15" s="194"/>
    </row>
    <row r="16" spans="1:18" ht="24.9" customHeight="1">
      <c r="A16" s="186"/>
      <c r="B16" s="187"/>
      <c r="C16" s="187"/>
      <c r="D16" s="187"/>
      <c r="E16" s="187"/>
      <c r="F16" s="188" t="s">
        <v>237</v>
      </c>
      <c r="G16" s="189"/>
      <c r="H16" s="190">
        <v>6</v>
      </c>
      <c r="I16" s="198"/>
      <c r="J16" s="198"/>
      <c r="K16" s="198"/>
      <c r="L16" s="198"/>
      <c r="M16" s="199" t="str">
        <f>IF(I16=0,"-",+(L16-#REF!)/#REF!*100)</f>
        <v>-</v>
      </c>
      <c r="N16" s="201"/>
      <c r="R16" s="194"/>
    </row>
    <row r="17" spans="1:18" ht="24.9" customHeight="1">
      <c r="A17" s="186"/>
      <c r="B17" s="202" t="s">
        <v>238</v>
      </c>
      <c r="C17" s="202"/>
      <c r="D17" s="202"/>
      <c r="E17" s="202"/>
      <c r="F17" s="203" t="s">
        <v>239</v>
      </c>
      <c r="G17" s="204"/>
      <c r="H17" s="190">
        <v>7</v>
      </c>
      <c r="I17" s="198"/>
      <c r="J17" s="198"/>
      <c r="K17" s="198"/>
      <c r="L17" s="198"/>
      <c r="M17" s="199" t="str">
        <f>IF(I17=0,"-",+(L17-#REF!)/#REF!*100)</f>
        <v>-</v>
      </c>
      <c r="N17" s="205"/>
      <c r="R17" s="194"/>
    </row>
    <row r="18" spans="1:18" ht="24.9" customHeight="1" thickBot="1">
      <c r="A18" s="206"/>
      <c r="B18" s="207"/>
      <c r="C18" s="207"/>
      <c r="D18" s="207"/>
      <c r="E18" s="207"/>
      <c r="F18" s="208" t="s">
        <v>240</v>
      </c>
      <c r="G18" s="209"/>
      <c r="H18" s="210">
        <v>8</v>
      </c>
      <c r="I18" s="211"/>
      <c r="J18" s="211"/>
      <c r="K18" s="211"/>
      <c r="L18" s="211"/>
      <c r="M18" s="199" t="str">
        <f>IF(I18=0,"-",+(L18-#REF!)/#REF!*100)</f>
        <v>-</v>
      </c>
      <c r="N18" s="212"/>
      <c r="R18" s="194"/>
    </row>
    <row r="19" spans="1:18" ht="9.9" customHeight="1" thickBot="1">
      <c r="A19" s="176"/>
      <c r="B19" s="177"/>
      <c r="C19" s="177"/>
      <c r="D19" s="177"/>
      <c r="E19" s="177"/>
      <c r="F19" s="177"/>
      <c r="G19" s="177"/>
      <c r="H19" s="177"/>
      <c r="I19" s="178"/>
      <c r="J19" s="178"/>
      <c r="K19" s="178"/>
      <c r="L19" s="178"/>
      <c r="M19" s="178"/>
      <c r="N19" s="179"/>
    </row>
    <row r="20" spans="1:18" ht="24.9" customHeight="1">
      <c r="A20" s="213" t="s">
        <v>241</v>
      </c>
      <c r="B20" s="214"/>
      <c r="C20" s="214"/>
      <c r="D20" s="214"/>
      <c r="E20" s="214"/>
      <c r="F20" s="214"/>
      <c r="G20" s="215" t="s">
        <v>242</v>
      </c>
      <c r="H20" s="216"/>
      <c r="I20" s="217">
        <f>I21+I22+I23+I25-I24</f>
        <v>0</v>
      </c>
      <c r="J20" s="217">
        <f t="shared" ref="J20:L20" si="2">J21+J22+J23+J25-J24</f>
        <v>0</v>
      </c>
      <c r="K20" s="217">
        <f t="shared" si="2"/>
        <v>0</v>
      </c>
      <c r="L20" s="217">
        <f t="shared" si="2"/>
        <v>0</v>
      </c>
      <c r="M20" s="218" t="str">
        <f>IF(I20=0,"-",+(L20-#REF!)/#REF!*100)</f>
        <v>-</v>
      </c>
      <c r="N20" s="219"/>
    </row>
    <row r="21" spans="1:18" ht="24.9" customHeight="1">
      <c r="A21" s="220"/>
      <c r="B21" s="221" t="s">
        <v>243</v>
      </c>
      <c r="C21" s="221"/>
      <c r="D21" s="222" t="s">
        <v>244</v>
      </c>
      <c r="E21" s="223"/>
      <c r="F21" s="223"/>
      <c r="G21" s="223"/>
      <c r="H21" s="224">
        <v>9</v>
      </c>
      <c r="I21" s="225"/>
      <c r="J21" s="225"/>
      <c r="K21" s="225"/>
      <c r="L21" s="225"/>
      <c r="M21" s="226" t="str">
        <f>IF(I21=0,"-",+(L21-#REF!)/#REF!*100)</f>
        <v>-</v>
      </c>
      <c r="N21" s="227"/>
    </row>
    <row r="22" spans="1:18" ht="24.9" customHeight="1">
      <c r="A22" s="220"/>
      <c r="B22" s="228"/>
      <c r="C22" s="228"/>
      <c r="D22" s="229" t="s">
        <v>245</v>
      </c>
      <c r="E22" s="223"/>
      <c r="F22" s="223"/>
      <c r="G22" s="223"/>
      <c r="H22" s="224">
        <v>10</v>
      </c>
      <c r="I22" s="225">
        <f>農業原価!G8</f>
        <v>0</v>
      </c>
      <c r="J22" s="225">
        <f>農業原価!H8</f>
        <v>0</v>
      </c>
      <c r="K22" s="225">
        <f>農業原価!I8</f>
        <v>0</v>
      </c>
      <c r="L22" s="225">
        <f>農業原価!J8</f>
        <v>0</v>
      </c>
      <c r="M22" s="226" t="str">
        <f>IF(I22=0,"-",+(L22-#REF!)/#REF!*100)</f>
        <v>-</v>
      </c>
      <c r="N22" s="227"/>
    </row>
    <row r="23" spans="1:18" ht="24.9" customHeight="1">
      <c r="A23" s="220"/>
      <c r="B23" s="228"/>
      <c r="C23" s="228"/>
      <c r="D23" s="229" t="s">
        <v>246</v>
      </c>
      <c r="E23" s="230"/>
      <c r="F23" s="230"/>
      <c r="G23" s="230"/>
      <c r="H23" s="231">
        <v>11</v>
      </c>
      <c r="I23" s="232"/>
      <c r="J23" s="232"/>
      <c r="K23" s="232"/>
      <c r="L23" s="232"/>
      <c r="M23" s="226" t="str">
        <f>IF(I23=0,"-",+(L23-#REF!)/#REF!*100)</f>
        <v>-</v>
      </c>
      <c r="N23" s="233"/>
    </row>
    <row r="24" spans="1:18" ht="24.9" customHeight="1">
      <c r="A24" s="220"/>
      <c r="B24" s="228"/>
      <c r="C24" s="228"/>
      <c r="D24" s="229" t="s">
        <v>247</v>
      </c>
      <c r="E24" s="223"/>
      <c r="F24" s="223"/>
      <c r="G24" s="223"/>
      <c r="H24" s="224">
        <v>12</v>
      </c>
      <c r="I24" s="234"/>
      <c r="J24" s="234"/>
      <c r="K24" s="234"/>
      <c r="L24" s="234"/>
      <c r="M24" s="226" t="str">
        <f>IF(I24=0,"-",+(L24-#REF!)/#REF!*100)</f>
        <v>-</v>
      </c>
      <c r="N24" s="227"/>
    </row>
    <row r="25" spans="1:18" ht="24.9" customHeight="1">
      <c r="A25" s="220"/>
      <c r="B25" s="235"/>
      <c r="C25" s="235"/>
      <c r="D25" s="229" t="s">
        <v>248</v>
      </c>
      <c r="E25" s="230"/>
      <c r="F25" s="230"/>
      <c r="G25" s="230"/>
      <c r="H25" s="231">
        <v>13</v>
      </c>
      <c r="I25" s="232">
        <f>一般管理費!G8</f>
        <v>0</v>
      </c>
      <c r="J25" s="236">
        <f>一般管理費!H8</f>
        <v>0</v>
      </c>
      <c r="K25" s="236">
        <f>一般管理費!I8</f>
        <v>0</v>
      </c>
      <c r="L25" s="236">
        <f>一般管理費!J8</f>
        <v>0</v>
      </c>
      <c r="M25" s="226" t="str">
        <f>IF(I25=0,"-",+(L25-#REF!)/#REF!*100)</f>
        <v>-</v>
      </c>
      <c r="N25" s="233"/>
      <c r="O25" s="194"/>
    </row>
    <row r="26" spans="1:18" ht="24.9" customHeight="1">
      <c r="A26" s="220"/>
      <c r="B26" s="237" t="s">
        <v>249</v>
      </c>
      <c r="C26" s="238"/>
      <c r="D26" s="223" t="s">
        <v>250</v>
      </c>
      <c r="E26" s="223"/>
      <c r="F26" s="223"/>
      <c r="G26" s="223"/>
      <c r="H26" s="224">
        <v>14</v>
      </c>
      <c r="I26" s="239"/>
      <c r="J26" s="240"/>
      <c r="K26" s="240"/>
      <c r="L26" s="240"/>
      <c r="M26" s="241" t="str">
        <f>IF(I26=0,"-",+(L26-#REF!)/#REF!*100)</f>
        <v>-</v>
      </c>
      <c r="N26" s="242"/>
      <c r="O26" s="194"/>
    </row>
    <row r="27" spans="1:18" ht="24.9" customHeight="1">
      <c r="A27" s="220"/>
      <c r="B27" s="243" t="s">
        <v>251</v>
      </c>
      <c r="C27" s="244"/>
      <c r="D27" s="223" t="s">
        <v>252</v>
      </c>
      <c r="E27" s="223"/>
      <c r="F27" s="223"/>
      <c r="G27" s="223"/>
      <c r="H27" s="224">
        <v>15</v>
      </c>
      <c r="I27" s="245"/>
      <c r="J27" s="246"/>
      <c r="K27" s="246"/>
      <c r="L27" s="246"/>
      <c r="M27" s="241" t="str">
        <f>IF(I27=0,"-",+(L27-#REF!)/#REF!*100)</f>
        <v>-</v>
      </c>
      <c r="N27" s="242"/>
      <c r="O27" s="194"/>
    </row>
    <row r="28" spans="1:18" ht="24.9" customHeight="1">
      <c r="A28" s="220"/>
      <c r="B28" s="247"/>
      <c r="C28" s="248"/>
      <c r="D28" s="230" t="s">
        <v>253</v>
      </c>
      <c r="E28" s="230"/>
      <c r="F28" s="230"/>
      <c r="G28" s="230"/>
      <c r="H28" s="231">
        <v>16</v>
      </c>
      <c r="I28" s="245"/>
      <c r="J28" s="246"/>
      <c r="K28" s="246"/>
      <c r="L28" s="246"/>
      <c r="M28" s="241" t="str">
        <f>IF(I28=0,"-",+(L28-#REF!)/#REF!*100)</f>
        <v>-</v>
      </c>
      <c r="N28" s="242" t="s">
        <v>254</v>
      </c>
    </row>
    <row r="29" spans="1:18" ht="24.9" customHeight="1" thickBot="1">
      <c r="A29" s="249"/>
      <c r="B29" s="250"/>
      <c r="C29" s="251"/>
      <c r="D29" s="252"/>
      <c r="E29" s="252"/>
      <c r="F29" s="252"/>
      <c r="G29" s="252"/>
      <c r="H29" s="253">
        <v>17</v>
      </c>
      <c r="I29" s="254"/>
      <c r="J29" s="255"/>
      <c r="K29" s="255"/>
      <c r="L29" s="255"/>
      <c r="M29" s="226" t="str">
        <f>IF(I29=0,"-",+(L29-#REF!)/#REF!*100)</f>
        <v>-</v>
      </c>
      <c r="N29" s="256"/>
    </row>
    <row r="30" spans="1:18" ht="9.9" customHeight="1" thickBot="1">
      <c r="A30" s="176"/>
      <c r="B30" s="177"/>
      <c r="C30" s="177"/>
      <c r="D30" s="177"/>
      <c r="E30" s="177"/>
      <c r="F30" s="177"/>
      <c r="G30" s="177"/>
      <c r="H30" s="177"/>
      <c r="I30" s="178"/>
      <c r="J30" s="178"/>
      <c r="K30" s="178"/>
      <c r="L30" s="178"/>
      <c r="M30" s="178"/>
      <c r="N30" s="179"/>
    </row>
    <row r="31" spans="1:18" ht="27.9" customHeight="1" thickBot="1">
      <c r="A31" s="257" t="s">
        <v>255</v>
      </c>
      <c r="B31" s="258"/>
      <c r="C31" s="259"/>
      <c r="D31" s="259"/>
      <c r="E31" s="259"/>
      <c r="F31" s="260"/>
      <c r="G31" s="261" t="s">
        <v>256</v>
      </c>
      <c r="H31" s="262"/>
      <c r="I31" s="263">
        <f>I32+I34+I33</f>
        <v>0</v>
      </c>
      <c r="J31" s="263">
        <f t="shared" ref="J31:L31" si="3">J32+J34+J33</f>
        <v>0</v>
      </c>
      <c r="K31" s="263">
        <f t="shared" si="3"/>
        <v>0</v>
      </c>
      <c r="L31" s="264">
        <f t="shared" si="3"/>
        <v>0</v>
      </c>
      <c r="M31" s="265" t="str">
        <f>IF(I31=0,"-",+(L31-#REF!)/#REF!*100)</f>
        <v>-</v>
      </c>
      <c r="N31" s="266"/>
    </row>
    <row r="32" spans="1:18" ht="27.9" customHeight="1">
      <c r="A32" s="267" t="s">
        <v>257</v>
      </c>
      <c r="B32" s="268" t="s">
        <v>258</v>
      </c>
      <c r="C32" s="269"/>
      <c r="D32" s="269"/>
      <c r="E32" s="269"/>
      <c r="F32" s="270"/>
      <c r="G32" s="270"/>
      <c r="H32" s="271">
        <v>18</v>
      </c>
      <c r="I32" s="272">
        <f>農業原価!G20</f>
        <v>0</v>
      </c>
      <c r="J32" s="272">
        <f>農業原価!H20</f>
        <v>0</v>
      </c>
      <c r="K32" s="272">
        <f>農業原価!I20</f>
        <v>0</v>
      </c>
      <c r="L32" s="273">
        <f>農業原価!J20</f>
        <v>0</v>
      </c>
      <c r="M32" s="274" t="str">
        <f>IF(I32=0,"-",+(L32-#REF!)/#REF!*100)</f>
        <v>-</v>
      </c>
      <c r="N32" s="219"/>
    </row>
    <row r="33" spans="1:14" ht="27.9" customHeight="1">
      <c r="A33" s="267"/>
      <c r="B33" s="275" t="s">
        <v>259</v>
      </c>
      <c r="C33" s="276"/>
      <c r="D33" s="276"/>
      <c r="E33" s="276"/>
      <c r="F33" s="277"/>
      <c r="G33" s="277"/>
      <c r="H33" s="278">
        <v>19</v>
      </c>
      <c r="I33" s="279">
        <f>一般管理費!G27</f>
        <v>0</v>
      </c>
      <c r="J33" s="279">
        <f>一般管理費!H27</f>
        <v>0</v>
      </c>
      <c r="K33" s="279">
        <f>一般管理費!I27</f>
        <v>0</v>
      </c>
      <c r="L33" s="280">
        <f>一般管理費!J27</f>
        <v>0</v>
      </c>
      <c r="M33" s="281" t="str">
        <f>IF(I33=0,"-",+(L33-#REF!)/#REF!*100)</f>
        <v>-</v>
      </c>
      <c r="N33" s="282"/>
    </row>
    <row r="34" spans="1:14" ht="27.9" customHeight="1" thickBot="1">
      <c r="A34" s="283"/>
      <c r="B34" s="284" t="s">
        <v>260</v>
      </c>
      <c r="C34" s="285"/>
      <c r="D34" s="285"/>
      <c r="E34" s="285"/>
      <c r="F34" s="285"/>
      <c r="G34" s="285"/>
      <c r="H34" s="210">
        <v>20</v>
      </c>
      <c r="I34" s="286"/>
      <c r="J34" s="286"/>
      <c r="K34" s="286"/>
      <c r="L34" s="286"/>
      <c r="M34" s="287" t="str">
        <f>IF(I34=0,"-",+(L34-#REF!)/#REF!*100)</f>
        <v>-</v>
      </c>
      <c r="N34" s="175"/>
    </row>
    <row r="35" spans="1:14" ht="9.9" customHeight="1" thickBot="1">
      <c r="A35" s="176"/>
      <c r="B35" s="177"/>
      <c r="C35" s="177"/>
      <c r="D35" s="177"/>
      <c r="E35" s="177"/>
      <c r="F35" s="177"/>
      <c r="G35" s="177"/>
      <c r="H35" s="177"/>
      <c r="I35" s="178"/>
      <c r="J35" s="178"/>
      <c r="K35" s="178"/>
      <c r="L35" s="178"/>
      <c r="M35" s="178"/>
      <c r="N35" s="179"/>
    </row>
    <row r="36" spans="1:14" ht="27.9" customHeight="1" thickBot="1">
      <c r="A36" s="288" t="s">
        <v>60</v>
      </c>
      <c r="B36" s="177"/>
      <c r="C36" s="177"/>
      <c r="D36" s="177"/>
      <c r="E36" s="177"/>
      <c r="F36" s="289" t="s">
        <v>61</v>
      </c>
      <c r="G36" s="289"/>
      <c r="H36" s="290"/>
      <c r="I36" s="291"/>
      <c r="J36" s="291"/>
      <c r="K36" s="291"/>
      <c r="L36" s="291"/>
      <c r="M36" s="291" t="str">
        <f>IF(I36=0,"-",+(L36-#REF!)/#REF!*100)</f>
        <v>-</v>
      </c>
      <c r="N36" s="292"/>
    </row>
    <row r="37" spans="1:14" ht="9.9" hidden="1" customHeight="1" thickBot="1">
      <c r="A37" s="176"/>
      <c r="B37" s="177"/>
      <c r="C37" s="177"/>
      <c r="D37" s="177"/>
      <c r="E37" s="177"/>
      <c r="F37" s="177"/>
      <c r="G37" s="177"/>
      <c r="H37" s="177"/>
      <c r="I37" s="178"/>
      <c r="J37" s="178"/>
      <c r="K37" s="178"/>
      <c r="L37" s="178"/>
      <c r="M37" s="178"/>
      <c r="N37" s="179"/>
    </row>
    <row r="38" spans="1:14" ht="30" hidden="1" customHeight="1">
      <c r="A38" s="288" t="s">
        <v>69</v>
      </c>
      <c r="B38" s="177"/>
      <c r="C38" s="177"/>
      <c r="D38" s="177"/>
      <c r="E38" s="177"/>
      <c r="F38" s="177" t="s">
        <v>70</v>
      </c>
      <c r="G38" s="177"/>
      <c r="H38" s="293"/>
      <c r="I38" s="294">
        <f>+I10-I20</f>
        <v>0</v>
      </c>
      <c r="J38" s="294">
        <f>+J10-J20</f>
        <v>0</v>
      </c>
      <c r="K38" s="294">
        <f>+K10-K20</f>
        <v>0</v>
      </c>
      <c r="L38" s="294">
        <f>+L10-L20</f>
        <v>0</v>
      </c>
      <c r="M38" s="294" t="str">
        <f>IF(I38=0,"-",+(L38-I38)/I38*100)</f>
        <v>-</v>
      </c>
      <c r="N38" s="292"/>
    </row>
    <row r="39" spans="1:14" ht="15" customHeight="1">
      <c r="A39" s="144" t="s">
        <v>261</v>
      </c>
    </row>
    <row r="40" spans="1:14" ht="15" customHeight="1">
      <c r="A40" s="144" t="s">
        <v>262</v>
      </c>
    </row>
    <row r="41" spans="1:14" ht="15" customHeight="1">
      <c r="A41" s="295" t="s">
        <v>263</v>
      </c>
    </row>
    <row r="42" spans="1:14" ht="15" customHeight="1">
      <c r="A42" s="295" t="s">
        <v>62</v>
      </c>
    </row>
    <row r="43" spans="1:14" ht="18" customHeight="1">
      <c r="A43" s="296"/>
    </row>
  </sheetData>
  <mergeCells count="14">
    <mergeCell ref="F36:H36"/>
    <mergeCell ref="B13:E16"/>
    <mergeCell ref="B17:E18"/>
    <mergeCell ref="B21:C25"/>
    <mergeCell ref="B26:C26"/>
    <mergeCell ref="B27:C28"/>
    <mergeCell ref="A32:A34"/>
    <mergeCell ref="B34:G34"/>
    <mergeCell ref="A3:E3"/>
    <mergeCell ref="F3:J3"/>
    <mergeCell ref="L3:M3"/>
    <mergeCell ref="N5:N7"/>
    <mergeCell ref="B11:E12"/>
    <mergeCell ref="N11:N12"/>
  </mergeCells>
  <phoneticPr fontId="5"/>
  <dataValidations count="2">
    <dataValidation type="list" allowBlank="1" showInputMessage="1" showErrorMessage="1" sqref="I6">
      <formula1>"R3,R4"</formula1>
    </dataValidation>
    <dataValidation type="decimal" operator="greaterThanOrEqual" allowBlank="1" showInputMessage="1" showErrorMessage="1" sqref="I36:L36 I32:L34">
      <formula1>1</formula1>
    </dataValidation>
  </dataValidations>
  <pageMargins left="0.70866141732283472" right="0.70866141732283472" top="0.74803149606299213" bottom="0.74803149606299213" header="0.31496062992125984" footer="0.31496062992125984"/>
  <pageSetup paperSize="9" scale="6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A2:N57"/>
  <sheetViews>
    <sheetView view="pageBreakPreview" zoomScaleNormal="100" zoomScaleSheetLayoutView="100" workbookViewId="0">
      <selection activeCell="Q28" sqref="Q28:Q29"/>
    </sheetView>
  </sheetViews>
  <sheetFormatPr defaultColWidth="9" defaultRowHeight="13.2"/>
  <cols>
    <col min="1" max="1" width="12.109375" style="66" customWidth="1"/>
    <col min="2" max="3" width="9" style="66"/>
    <col min="4" max="5" width="10.109375" style="66" customWidth="1"/>
    <col min="6" max="7" width="9" style="66" customWidth="1"/>
    <col min="8" max="11" width="9" style="66"/>
    <col min="12" max="12" width="9.44140625" style="66" bestFit="1" customWidth="1"/>
    <col min="13" max="13" width="15" style="66" customWidth="1"/>
    <col min="14" max="16384" width="9" style="66"/>
  </cols>
  <sheetData>
    <row r="2" spans="1:8">
      <c r="A2" s="66" t="s">
        <v>190</v>
      </c>
    </row>
    <row r="4" spans="1:8">
      <c r="A4" s="66" t="s">
        <v>191</v>
      </c>
      <c r="B4" s="67" t="s">
        <v>192</v>
      </c>
    </row>
    <row r="5" spans="1:8">
      <c r="A5" s="68" t="s">
        <v>193</v>
      </c>
      <c r="B5" s="140" t="s">
        <v>194</v>
      </c>
      <c r="C5" s="140"/>
      <c r="D5" s="140"/>
      <c r="E5" s="140"/>
      <c r="F5" s="140"/>
      <c r="G5" s="140"/>
      <c r="H5" s="69" t="s">
        <v>195</v>
      </c>
    </row>
    <row r="6" spans="1:8">
      <c r="A6" s="70" t="s">
        <v>196</v>
      </c>
      <c r="B6" s="71" t="s">
        <v>197</v>
      </c>
      <c r="C6" s="72"/>
      <c r="D6" s="73"/>
      <c r="E6" s="73"/>
      <c r="F6" s="73"/>
      <c r="G6" s="73"/>
      <c r="H6" s="74"/>
    </row>
    <row r="7" spans="1:8">
      <c r="A7" s="75" t="s">
        <v>198</v>
      </c>
      <c r="B7" s="76" t="s">
        <v>199</v>
      </c>
      <c r="C7" s="77"/>
      <c r="D7" s="78"/>
      <c r="E7" s="78"/>
      <c r="F7" s="78"/>
      <c r="G7" s="78"/>
      <c r="H7" s="79"/>
    </row>
    <row r="8" spans="1:8">
      <c r="A8" s="75" t="s">
        <v>200</v>
      </c>
      <c r="B8" s="80" t="s">
        <v>201</v>
      </c>
      <c r="C8" s="81"/>
      <c r="D8" s="82"/>
      <c r="E8" s="82"/>
      <c r="F8" s="82"/>
      <c r="G8" s="82"/>
      <c r="H8" s="83"/>
    </row>
    <row r="9" spans="1:8">
      <c r="A9" s="75" t="s">
        <v>202</v>
      </c>
      <c r="B9" s="76" t="s">
        <v>199</v>
      </c>
      <c r="C9" s="77"/>
      <c r="D9" s="78"/>
      <c r="E9" s="78"/>
      <c r="F9" s="78"/>
      <c r="G9" s="78"/>
      <c r="H9" s="79"/>
    </row>
    <row r="10" spans="1:8">
      <c r="A10" s="75" t="s">
        <v>203</v>
      </c>
      <c r="B10" s="80" t="s">
        <v>204</v>
      </c>
      <c r="C10" s="81"/>
      <c r="D10" s="82"/>
      <c r="E10" s="82"/>
      <c r="F10" s="82"/>
      <c r="G10" s="82"/>
      <c r="H10" s="83"/>
    </row>
    <row r="11" spans="1:8">
      <c r="A11" s="84" t="s">
        <v>205</v>
      </c>
      <c r="B11" s="80" t="s">
        <v>206</v>
      </c>
      <c r="C11" s="81" t="s">
        <v>207</v>
      </c>
      <c r="D11" s="82"/>
      <c r="E11" s="82"/>
      <c r="F11" s="82"/>
      <c r="G11" s="82"/>
      <c r="H11" s="83"/>
    </row>
    <row r="12" spans="1:8">
      <c r="A12" s="75" t="s">
        <v>209</v>
      </c>
      <c r="B12" s="80" t="s">
        <v>208</v>
      </c>
      <c r="C12" s="86"/>
      <c r="D12" s="87"/>
      <c r="E12" s="87"/>
      <c r="F12" s="87"/>
      <c r="G12" s="87"/>
      <c r="H12" s="88"/>
    </row>
    <row r="13" spans="1:8">
      <c r="A13" s="89" t="s">
        <v>210</v>
      </c>
      <c r="B13" s="90" t="s">
        <v>211</v>
      </c>
      <c r="D13" s="87"/>
      <c r="E13" s="87"/>
      <c r="F13" s="87"/>
      <c r="G13" s="87"/>
      <c r="H13" s="88"/>
    </row>
    <row r="14" spans="1:8">
      <c r="A14" s="69" t="s">
        <v>212</v>
      </c>
      <c r="B14" s="91" t="s">
        <v>213</v>
      </c>
      <c r="C14" s="92"/>
      <c r="D14" s="93" t="s">
        <v>214</v>
      </c>
      <c r="E14" s="94"/>
      <c r="F14" s="93" t="s">
        <v>215</v>
      </c>
      <c r="G14" s="94"/>
      <c r="H14" s="68">
        <f>C14*2+E14*G14</f>
        <v>0</v>
      </c>
    </row>
    <row r="15" spans="1:8">
      <c r="A15" s="95"/>
      <c r="B15" s="96"/>
      <c r="C15" s="96"/>
    </row>
    <row r="16" spans="1:8">
      <c r="A16" s="138" t="s">
        <v>216</v>
      </c>
      <c r="B16" s="139"/>
      <c r="C16" s="97"/>
      <c r="D16" s="98" t="s">
        <v>147</v>
      </c>
    </row>
    <row r="17" spans="1:14">
      <c r="A17" s="138" t="s">
        <v>217</v>
      </c>
      <c r="B17" s="139"/>
      <c r="C17" s="97">
        <f>((C16*60)-(SUM(H6:H13:H14)))/60</f>
        <v>0</v>
      </c>
      <c r="D17" s="98" t="s">
        <v>147</v>
      </c>
    </row>
    <row r="18" spans="1:14">
      <c r="A18" s="138" t="s">
        <v>218</v>
      </c>
      <c r="B18" s="139"/>
      <c r="C18" s="99" t="e">
        <f>C17*100/C16</f>
        <v>#DIV/0!</v>
      </c>
      <c r="D18" s="98" t="s">
        <v>145</v>
      </c>
    </row>
    <row r="21" spans="1:14" ht="13.5" customHeight="1">
      <c r="A21" s="66" t="s">
        <v>219</v>
      </c>
      <c r="I21" s="100"/>
      <c r="J21" s="100"/>
      <c r="K21" s="100"/>
      <c r="L21" s="100"/>
      <c r="M21" s="100"/>
      <c r="N21" s="100"/>
    </row>
    <row r="22" spans="1:14">
      <c r="A22" s="66" t="s">
        <v>191</v>
      </c>
      <c r="J22" s="100"/>
      <c r="K22" s="100"/>
      <c r="L22" s="100"/>
      <c r="M22" s="100"/>
      <c r="N22" s="100"/>
    </row>
    <row r="23" spans="1:14" ht="13.5" customHeight="1">
      <c r="A23" s="68" t="s">
        <v>193</v>
      </c>
      <c r="B23" s="140" t="s">
        <v>194</v>
      </c>
      <c r="C23" s="140"/>
      <c r="D23" s="140"/>
      <c r="E23" s="140"/>
      <c r="F23" s="140"/>
      <c r="G23" s="140"/>
      <c r="H23" s="69" t="s">
        <v>195</v>
      </c>
    </row>
    <row r="24" spans="1:14" ht="13.5" customHeight="1">
      <c r="A24" s="70"/>
      <c r="B24" s="71" t="s">
        <v>220</v>
      </c>
      <c r="C24" s="72"/>
      <c r="D24" s="73"/>
      <c r="E24" s="73"/>
      <c r="F24" s="73"/>
      <c r="G24" s="73"/>
      <c r="H24" s="74"/>
    </row>
    <row r="25" spans="1:14">
      <c r="A25" s="75"/>
      <c r="B25" s="80" t="s">
        <v>221</v>
      </c>
      <c r="C25" s="81"/>
      <c r="D25" s="82"/>
      <c r="E25" s="82"/>
      <c r="F25" s="82"/>
      <c r="G25" s="82"/>
      <c r="H25" s="83"/>
    </row>
    <row r="26" spans="1:14">
      <c r="A26" s="84"/>
      <c r="B26" s="80" t="s">
        <v>206</v>
      </c>
      <c r="C26" s="81" t="s">
        <v>207</v>
      </c>
      <c r="D26" s="82"/>
      <c r="E26" s="82"/>
      <c r="F26" s="82"/>
      <c r="G26" s="82"/>
      <c r="H26" s="83"/>
      <c r="L26" s="101"/>
    </row>
    <row r="27" spans="1:14">
      <c r="A27" s="75"/>
      <c r="B27" s="80" t="s">
        <v>221</v>
      </c>
      <c r="C27" s="81"/>
      <c r="D27" s="82"/>
      <c r="E27" s="82"/>
      <c r="F27" s="82"/>
      <c r="G27" s="82"/>
      <c r="H27" s="85"/>
      <c r="L27" s="101"/>
    </row>
    <row r="28" spans="1:14">
      <c r="A28" s="89"/>
      <c r="B28" s="90" t="s">
        <v>222</v>
      </c>
      <c r="D28" s="87"/>
      <c r="E28" s="87"/>
      <c r="F28" s="87"/>
      <c r="G28" s="87"/>
      <c r="H28" s="88"/>
      <c r="L28" s="101"/>
    </row>
    <row r="29" spans="1:14">
      <c r="A29" s="69" t="s">
        <v>212</v>
      </c>
      <c r="B29" s="91" t="s">
        <v>213</v>
      </c>
      <c r="C29" s="92"/>
      <c r="D29" s="93" t="s">
        <v>214</v>
      </c>
      <c r="E29" s="94"/>
      <c r="F29" s="93" t="s">
        <v>215</v>
      </c>
      <c r="G29" s="94"/>
      <c r="H29" s="68">
        <f>C29*2+E29*G29</f>
        <v>0</v>
      </c>
      <c r="L29" s="101"/>
    </row>
    <row r="30" spans="1:14">
      <c r="A30" s="95"/>
      <c r="B30" s="96"/>
      <c r="C30" s="96"/>
      <c r="L30" s="101"/>
    </row>
    <row r="31" spans="1:14">
      <c r="A31" s="138" t="s">
        <v>216</v>
      </c>
      <c r="B31" s="139"/>
      <c r="C31" s="97"/>
      <c r="D31" s="98" t="s">
        <v>147</v>
      </c>
      <c r="L31" s="101"/>
    </row>
    <row r="32" spans="1:14">
      <c r="A32" s="138" t="s">
        <v>217</v>
      </c>
      <c r="B32" s="139"/>
      <c r="C32" s="97">
        <f>((C31*60)-(SUM(H24:H28:H29)))/60</f>
        <v>0</v>
      </c>
      <c r="D32" s="98" t="s">
        <v>147</v>
      </c>
      <c r="L32" s="101"/>
    </row>
    <row r="33" spans="1:12">
      <c r="A33" s="138" t="s">
        <v>218</v>
      </c>
      <c r="B33" s="139"/>
      <c r="C33" s="99" t="e">
        <f>C32*100/C31</f>
        <v>#DIV/0!</v>
      </c>
      <c r="D33" s="98" t="s">
        <v>145</v>
      </c>
      <c r="L33" s="101"/>
    </row>
    <row r="34" spans="1:12">
      <c r="L34" s="101"/>
    </row>
    <row r="35" spans="1:12">
      <c r="L35" s="101"/>
    </row>
    <row r="36" spans="1:12">
      <c r="L36" s="101"/>
    </row>
    <row r="37" spans="1:12">
      <c r="L37" s="101"/>
    </row>
    <row r="38" spans="1:12">
      <c r="L38" s="101"/>
    </row>
    <row r="39" spans="1:12">
      <c r="L39" s="101"/>
    </row>
    <row r="40" spans="1:12">
      <c r="L40" s="101"/>
    </row>
    <row r="41" spans="1:12">
      <c r="L41" s="101"/>
    </row>
    <row r="42" spans="1:12">
      <c r="L42" s="101"/>
    </row>
    <row r="43" spans="1:12">
      <c r="L43" s="101"/>
    </row>
    <row r="44" spans="1:12">
      <c r="L44" s="101"/>
    </row>
    <row r="45" spans="1:12">
      <c r="L45" s="101"/>
    </row>
    <row r="46" spans="1:12">
      <c r="L46" s="101"/>
    </row>
    <row r="47" spans="1:12">
      <c r="L47" s="101"/>
    </row>
    <row r="48" spans="1:12">
      <c r="L48" s="101"/>
    </row>
    <row r="49" spans="12:12">
      <c r="L49" s="101"/>
    </row>
    <row r="50" spans="12:12">
      <c r="L50" s="101"/>
    </row>
    <row r="51" spans="12:12">
      <c r="L51" s="101"/>
    </row>
    <row r="52" spans="12:12">
      <c r="L52" s="101"/>
    </row>
    <row r="53" spans="12:12">
      <c r="L53" s="101"/>
    </row>
    <row r="54" spans="12:12">
      <c r="L54" s="101"/>
    </row>
    <row r="55" spans="12:12">
      <c r="L55" s="101"/>
    </row>
    <row r="56" spans="12:12">
      <c r="L56" s="101"/>
    </row>
    <row r="57" spans="12:12">
      <c r="L57" s="101"/>
    </row>
  </sheetData>
  <mergeCells count="8">
    <mergeCell ref="A32:B32"/>
    <mergeCell ref="A33:B33"/>
    <mergeCell ref="B5:G5"/>
    <mergeCell ref="A16:B16"/>
    <mergeCell ref="A17:B17"/>
    <mergeCell ref="A18:B18"/>
    <mergeCell ref="B23:G23"/>
    <mergeCell ref="A31:B31"/>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43"/>
  <sheetViews>
    <sheetView view="pageBreakPreview" zoomScaleNormal="100" zoomScaleSheetLayoutView="100" workbookViewId="0">
      <pane xSplit="6" ySplit="7" topLeftCell="G8" activePane="bottomRight" state="frozen"/>
      <selection activeCell="N20" sqref="N20"/>
      <selection pane="topRight" activeCell="N20" sqref="N20"/>
      <selection pane="bottomLeft" activeCell="N20" sqref="N20"/>
      <selection pane="bottomRight" activeCell="N20" sqref="N20"/>
    </sheetView>
  </sheetViews>
  <sheetFormatPr defaultColWidth="9" defaultRowHeight="13.2"/>
  <cols>
    <col min="1" max="3" width="2.6640625" style="144" customWidth="1"/>
    <col min="4" max="5" width="10.6640625" style="144" customWidth="1"/>
    <col min="6" max="6" width="3.6640625" style="144" customWidth="1"/>
    <col min="7" max="10" width="12.6640625" style="144" customWidth="1"/>
    <col min="11" max="11" width="8.6640625" style="144" customWidth="1"/>
    <col min="12" max="12" width="31.77734375" style="144" customWidth="1"/>
    <col min="13" max="13" width="5.6640625" style="144" customWidth="1"/>
    <col min="14" max="16384" width="9" style="144"/>
  </cols>
  <sheetData>
    <row r="1" spans="1:15" ht="18" customHeight="1">
      <c r="A1" s="141" t="s">
        <v>264</v>
      </c>
      <c r="B1" s="142"/>
      <c r="C1" s="142"/>
      <c r="D1" s="142"/>
      <c r="E1" s="142"/>
      <c r="F1" s="143"/>
      <c r="O1" s="145"/>
    </row>
    <row r="2" spans="1:15" ht="13.8" thickBot="1">
      <c r="F2" s="146"/>
    </row>
    <row r="3" spans="1:15" ht="17.25" customHeight="1" thickBot="1">
      <c r="A3" s="147" t="s">
        <v>52</v>
      </c>
      <c r="B3" s="148"/>
      <c r="C3" s="148"/>
      <c r="D3" s="149"/>
      <c r="E3" s="150">
        <f>付加価値額計画!F3</f>
        <v>0</v>
      </c>
      <c r="F3" s="151"/>
      <c r="G3" s="151"/>
      <c r="H3" s="152"/>
      <c r="I3" s="153" t="s">
        <v>53</v>
      </c>
      <c r="J3" s="154">
        <f>付加価値額計画!L3</f>
        <v>0</v>
      </c>
      <c r="K3" s="155"/>
      <c r="L3" s="156"/>
      <c r="O3" s="145"/>
    </row>
    <row r="4" spans="1:15" ht="9.9" customHeight="1" thickBot="1">
      <c r="F4" s="146"/>
    </row>
    <row r="5" spans="1:15">
      <c r="A5" s="157"/>
      <c r="B5" s="158"/>
      <c r="C5" s="158"/>
      <c r="D5" s="158"/>
      <c r="E5" s="158"/>
      <c r="F5" s="159"/>
      <c r="G5" s="160" t="s">
        <v>12</v>
      </c>
      <c r="H5" s="160" t="s">
        <v>13</v>
      </c>
      <c r="I5" s="160" t="s">
        <v>14</v>
      </c>
      <c r="J5" s="160" t="s">
        <v>54</v>
      </c>
      <c r="K5" s="160" t="s">
        <v>55</v>
      </c>
      <c r="L5" s="161" t="s">
        <v>224</v>
      </c>
    </row>
    <row r="6" spans="1:15">
      <c r="A6" s="162"/>
      <c r="B6" s="163"/>
      <c r="C6" s="163"/>
      <c r="D6" s="163"/>
      <c r="E6" s="163"/>
      <c r="F6" s="164"/>
      <c r="G6" s="165" t="str">
        <f>付加価値額計画!I6</f>
        <v>R4</v>
      </c>
      <c r="H6" s="165" t="str">
        <f>付加価値額計画!J6</f>
        <v>R5</v>
      </c>
      <c r="I6" s="165" t="str">
        <f>付加価値額計画!K6</f>
        <v>R6</v>
      </c>
      <c r="J6" s="165" t="str">
        <f>付加価値額計画!L6</f>
        <v>R7</v>
      </c>
      <c r="K6" s="166" t="s">
        <v>63</v>
      </c>
      <c r="L6" s="167"/>
    </row>
    <row r="7" spans="1:15" ht="13.8" thickBot="1">
      <c r="A7" s="297"/>
      <c r="B7" s="298"/>
      <c r="C7" s="298"/>
      <c r="D7" s="298"/>
      <c r="E7" s="298"/>
      <c r="F7" s="299"/>
      <c r="G7" s="300" t="s">
        <v>64</v>
      </c>
      <c r="H7" s="300" t="s">
        <v>65</v>
      </c>
      <c r="I7" s="300" t="s">
        <v>66</v>
      </c>
      <c r="J7" s="300" t="s">
        <v>67</v>
      </c>
      <c r="K7" s="301" t="s">
        <v>68</v>
      </c>
      <c r="L7" s="302"/>
    </row>
    <row r="8" spans="1:15" ht="24.9" customHeight="1">
      <c r="A8" s="213" t="s">
        <v>245</v>
      </c>
      <c r="B8" s="214"/>
      <c r="C8" s="214"/>
      <c r="D8" s="214"/>
      <c r="E8" s="303" t="s">
        <v>265</v>
      </c>
      <c r="F8" s="216"/>
      <c r="G8" s="304">
        <f t="shared" ref="G8:J8" si="0">G9+G34-G35</f>
        <v>0</v>
      </c>
      <c r="H8" s="304">
        <f t="shared" si="0"/>
        <v>0</v>
      </c>
      <c r="I8" s="304">
        <f t="shared" si="0"/>
        <v>0</v>
      </c>
      <c r="J8" s="304">
        <f t="shared" si="0"/>
        <v>0</v>
      </c>
      <c r="K8" s="218" t="str">
        <f>IF(G8=0,"-",+(J8-G8)/G8*100)</f>
        <v>-</v>
      </c>
      <c r="L8" s="218"/>
    </row>
    <row r="9" spans="1:15" ht="24.9" customHeight="1">
      <c r="A9" s="220"/>
      <c r="B9" s="305" t="s">
        <v>266</v>
      </c>
      <c r="C9" s="306"/>
      <c r="D9" s="305"/>
      <c r="E9" s="307" t="s">
        <v>267</v>
      </c>
      <c r="F9" s="308">
        <v>1</v>
      </c>
      <c r="G9" s="309">
        <f>G14+G20+G33</f>
        <v>0</v>
      </c>
      <c r="H9" s="309">
        <f t="shared" ref="H9:J9" si="1">H14+H20+H33</f>
        <v>0</v>
      </c>
      <c r="I9" s="309">
        <f t="shared" si="1"/>
        <v>0</v>
      </c>
      <c r="J9" s="309">
        <f t="shared" si="1"/>
        <v>0</v>
      </c>
      <c r="K9" s="310" t="str">
        <f>IF(G9=0,"-",+(J9-G9)/G9*100)</f>
        <v>-</v>
      </c>
      <c r="L9" s="311"/>
    </row>
    <row r="10" spans="1:15" ht="24.9" customHeight="1">
      <c r="A10" s="220"/>
      <c r="B10" s="312" t="s">
        <v>268</v>
      </c>
      <c r="C10" s="313"/>
      <c r="D10" s="222" t="s">
        <v>114</v>
      </c>
      <c r="E10" s="314"/>
      <c r="F10" s="224">
        <v>2</v>
      </c>
      <c r="G10" s="225"/>
      <c r="H10" s="225"/>
      <c r="I10" s="225"/>
      <c r="J10" s="225"/>
      <c r="K10" s="315" t="str">
        <f t="shared" ref="K10:K19" si="2">IF(G10=0,"-",+(J10-G10)/G10*100)</f>
        <v>-</v>
      </c>
      <c r="L10" s="316"/>
    </row>
    <row r="11" spans="1:15" ht="24.9" customHeight="1">
      <c r="A11" s="220"/>
      <c r="B11" s="317"/>
      <c r="C11" s="318"/>
      <c r="D11" s="222" t="s">
        <v>16</v>
      </c>
      <c r="E11" s="314"/>
      <c r="F11" s="224">
        <v>3</v>
      </c>
      <c r="G11" s="225"/>
      <c r="H11" s="225"/>
      <c r="I11" s="225"/>
      <c r="J11" s="225"/>
      <c r="K11" s="315" t="str">
        <f t="shared" si="2"/>
        <v>-</v>
      </c>
      <c r="L11" s="316"/>
      <c r="M11" s="194"/>
    </row>
    <row r="12" spans="1:15" ht="24.9" customHeight="1">
      <c r="A12" s="220"/>
      <c r="B12" s="317"/>
      <c r="C12" s="318"/>
      <c r="D12" s="222" t="s">
        <v>269</v>
      </c>
      <c r="E12" s="314"/>
      <c r="F12" s="224">
        <v>4</v>
      </c>
      <c r="G12" s="225"/>
      <c r="H12" s="225"/>
      <c r="I12" s="225"/>
      <c r="J12" s="225"/>
      <c r="K12" s="315" t="str">
        <f t="shared" si="2"/>
        <v>-</v>
      </c>
      <c r="L12" s="316"/>
      <c r="M12" s="194"/>
    </row>
    <row r="13" spans="1:15" ht="24.9" customHeight="1">
      <c r="A13" s="220"/>
      <c r="B13" s="317"/>
      <c r="C13" s="318"/>
      <c r="D13" s="229" t="s">
        <v>17</v>
      </c>
      <c r="E13" s="314"/>
      <c r="F13" s="224">
        <v>5</v>
      </c>
      <c r="G13" s="225"/>
      <c r="H13" s="225"/>
      <c r="I13" s="225"/>
      <c r="J13" s="225"/>
      <c r="K13" s="315" t="str">
        <f t="shared" si="2"/>
        <v>-</v>
      </c>
      <c r="L13" s="316"/>
    </row>
    <row r="14" spans="1:15" ht="24.9" customHeight="1">
      <c r="A14" s="220"/>
      <c r="B14" s="319"/>
      <c r="C14" s="320"/>
      <c r="D14" s="321" t="s">
        <v>270</v>
      </c>
      <c r="E14" s="322"/>
      <c r="F14" s="323">
        <v>6</v>
      </c>
      <c r="G14" s="324">
        <f>SUM(G10:G13)</f>
        <v>0</v>
      </c>
      <c r="H14" s="324">
        <f>SUM(H10:H13)</f>
        <v>0</v>
      </c>
      <c r="I14" s="324">
        <f>SUM(I10:I13)</f>
        <v>0</v>
      </c>
      <c r="J14" s="324">
        <f>SUM(J10:J13)</f>
        <v>0</v>
      </c>
      <c r="K14" s="325" t="str">
        <f t="shared" si="2"/>
        <v>-</v>
      </c>
      <c r="L14" s="326"/>
      <c r="M14" s="144" t="s">
        <v>57</v>
      </c>
    </row>
    <row r="15" spans="1:15" ht="24.9" customHeight="1">
      <c r="A15" s="220"/>
      <c r="B15" s="327" t="s">
        <v>271</v>
      </c>
      <c r="C15" s="328"/>
      <c r="D15" s="230" t="s">
        <v>272</v>
      </c>
      <c r="E15" s="314"/>
      <c r="F15" s="224">
        <v>7</v>
      </c>
      <c r="G15" s="225"/>
      <c r="H15" s="225"/>
      <c r="I15" s="225"/>
      <c r="J15" s="225"/>
      <c r="K15" s="315" t="str">
        <f t="shared" si="2"/>
        <v>-</v>
      </c>
      <c r="L15" s="227"/>
      <c r="M15" s="194"/>
    </row>
    <row r="16" spans="1:15" ht="24.9" customHeight="1">
      <c r="A16" s="220"/>
      <c r="B16" s="329"/>
      <c r="C16" s="330"/>
      <c r="D16" s="230" t="s">
        <v>273</v>
      </c>
      <c r="E16" s="314"/>
      <c r="F16" s="224">
        <v>8</v>
      </c>
      <c r="G16" s="225"/>
      <c r="H16" s="225"/>
      <c r="I16" s="225"/>
      <c r="J16" s="225"/>
      <c r="K16" s="315" t="str">
        <f>IF(G16=0,"-",+(J16-G16)/G16*100)</f>
        <v>-</v>
      </c>
      <c r="L16" s="227"/>
      <c r="M16" s="194"/>
    </row>
    <row r="17" spans="1:13" ht="24.9" customHeight="1">
      <c r="A17" s="220"/>
      <c r="B17" s="329"/>
      <c r="C17" s="330"/>
      <c r="D17" s="230" t="s">
        <v>274</v>
      </c>
      <c r="E17" s="314"/>
      <c r="F17" s="224">
        <v>9</v>
      </c>
      <c r="G17" s="225"/>
      <c r="H17" s="225"/>
      <c r="I17" s="225"/>
      <c r="J17" s="225"/>
      <c r="K17" s="315" t="str">
        <f t="shared" si="2"/>
        <v>-</v>
      </c>
      <c r="L17" s="227"/>
      <c r="M17" s="194"/>
    </row>
    <row r="18" spans="1:13" ht="24.9" customHeight="1">
      <c r="A18" s="220"/>
      <c r="B18" s="329"/>
      <c r="C18" s="330"/>
      <c r="D18" s="230" t="s">
        <v>275</v>
      </c>
      <c r="E18" s="314"/>
      <c r="F18" s="224">
        <v>10</v>
      </c>
      <c r="G18" s="225"/>
      <c r="H18" s="225"/>
      <c r="I18" s="225"/>
      <c r="J18" s="225"/>
      <c r="K18" s="315" t="str">
        <f t="shared" si="2"/>
        <v>-</v>
      </c>
      <c r="L18" s="227"/>
      <c r="M18" s="194"/>
    </row>
    <row r="19" spans="1:13" ht="24.9" customHeight="1">
      <c r="A19" s="220"/>
      <c r="B19" s="329"/>
      <c r="C19" s="330"/>
      <c r="D19" s="230" t="s">
        <v>276</v>
      </c>
      <c r="E19" s="314"/>
      <c r="F19" s="224">
        <v>11</v>
      </c>
      <c r="G19" s="225"/>
      <c r="H19" s="225"/>
      <c r="I19" s="225"/>
      <c r="J19" s="225"/>
      <c r="K19" s="315" t="str">
        <f t="shared" si="2"/>
        <v>-</v>
      </c>
      <c r="L19" s="227"/>
      <c r="M19" s="194"/>
    </row>
    <row r="20" spans="1:13" ht="24.9" customHeight="1">
      <c r="A20" s="220"/>
      <c r="B20" s="331"/>
      <c r="C20" s="332"/>
      <c r="D20" s="333" t="s">
        <v>270</v>
      </c>
      <c r="E20" s="334"/>
      <c r="F20" s="335">
        <v>12</v>
      </c>
      <c r="G20" s="336">
        <f>SUM(G15:G19)</f>
        <v>0</v>
      </c>
      <c r="H20" s="336">
        <f t="shared" ref="H20:J20" si="3">SUM(H15:H19)</f>
        <v>0</v>
      </c>
      <c r="I20" s="336">
        <f t="shared" si="3"/>
        <v>0</v>
      </c>
      <c r="J20" s="336">
        <f t="shared" si="3"/>
        <v>0</v>
      </c>
      <c r="K20" s="337" t="str">
        <f>IF(G20=0,"-",+(J20-G20)/G20*100)</f>
        <v>-</v>
      </c>
      <c r="L20" s="338"/>
      <c r="M20" s="194"/>
    </row>
    <row r="21" spans="1:13" ht="24.9" customHeight="1">
      <c r="A21" s="220"/>
      <c r="B21" s="339" t="s">
        <v>277</v>
      </c>
      <c r="C21" s="340"/>
      <c r="D21" s="230" t="s">
        <v>58</v>
      </c>
      <c r="E21" s="341"/>
      <c r="F21" s="231">
        <v>13</v>
      </c>
      <c r="G21" s="232"/>
      <c r="H21" s="236"/>
      <c r="I21" s="236"/>
      <c r="J21" s="236"/>
      <c r="K21" s="315" t="str">
        <f>IF(G21=0,"-",+(J21-G21)/G21*100)</f>
        <v>-</v>
      </c>
      <c r="L21" s="233"/>
      <c r="M21" s="194"/>
    </row>
    <row r="22" spans="1:13" ht="24.9" customHeight="1">
      <c r="A22" s="220"/>
      <c r="B22" s="342"/>
      <c r="C22" s="343"/>
      <c r="D22" s="223" t="s">
        <v>278</v>
      </c>
      <c r="E22" s="314"/>
      <c r="F22" s="224">
        <v>14</v>
      </c>
      <c r="G22" s="225"/>
      <c r="H22" s="225"/>
      <c r="I22" s="225"/>
      <c r="J22" s="225"/>
      <c r="K22" s="315" t="str">
        <f t="shared" ref="K22:K35" si="4">IF(G22=0,"-",+(J22-G22)/G22*100)</f>
        <v>-</v>
      </c>
      <c r="L22" s="316"/>
    </row>
    <row r="23" spans="1:13" ht="24.9" customHeight="1">
      <c r="A23" s="220"/>
      <c r="B23" s="342"/>
      <c r="C23" s="343"/>
      <c r="D23" s="223" t="s">
        <v>279</v>
      </c>
      <c r="E23" s="314"/>
      <c r="F23" s="224">
        <v>15</v>
      </c>
      <c r="G23" s="225"/>
      <c r="H23" s="225"/>
      <c r="I23" s="225"/>
      <c r="J23" s="225"/>
      <c r="K23" s="315" t="str">
        <f t="shared" si="4"/>
        <v>-</v>
      </c>
      <c r="L23" s="316"/>
    </row>
    <row r="24" spans="1:13" ht="24.9" customHeight="1">
      <c r="A24" s="220"/>
      <c r="B24" s="342"/>
      <c r="C24" s="343"/>
      <c r="D24" s="230" t="s">
        <v>19</v>
      </c>
      <c r="E24" s="341"/>
      <c r="F24" s="231">
        <v>16</v>
      </c>
      <c r="G24" s="232"/>
      <c r="H24" s="236"/>
      <c r="I24" s="236"/>
      <c r="J24" s="236"/>
      <c r="K24" s="315" t="str">
        <f t="shared" si="4"/>
        <v>-</v>
      </c>
      <c r="L24" s="233"/>
    </row>
    <row r="25" spans="1:13" ht="24.9" customHeight="1">
      <c r="A25" s="220"/>
      <c r="B25" s="342"/>
      <c r="C25" s="343"/>
      <c r="D25" s="230" t="s">
        <v>20</v>
      </c>
      <c r="E25" s="341"/>
      <c r="F25" s="231">
        <v>17</v>
      </c>
      <c r="G25" s="232"/>
      <c r="H25" s="236"/>
      <c r="I25" s="236"/>
      <c r="J25" s="236"/>
      <c r="K25" s="315" t="str">
        <f t="shared" si="4"/>
        <v>-</v>
      </c>
      <c r="L25" s="233"/>
    </row>
    <row r="26" spans="1:13" ht="24.9" customHeight="1">
      <c r="A26" s="220"/>
      <c r="B26" s="342"/>
      <c r="C26" s="343"/>
      <c r="D26" s="223" t="s">
        <v>23</v>
      </c>
      <c r="E26" s="314"/>
      <c r="F26" s="224">
        <v>18</v>
      </c>
      <c r="G26" s="225"/>
      <c r="H26" s="225"/>
      <c r="I26" s="225"/>
      <c r="J26" s="225"/>
      <c r="K26" s="315" t="str">
        <f t="shared" si="4"/>
        <v>-</v>
      </c>
      <c r="L26" s="316"/>
    </row>
    <row r="27" spans="1:13" ht="24.9" customHeight="1">
      <c r="A27" s="220"/>
      <c r="B27" s="342"/>
      <c r="C27" s="343"/>
      <c r="D27" s="230" t="s">
        <v>11</v>
      </c>
      <c r="E27" s="341"/>
      <c r="F27" s="231">
        <v>19</v>
      </c>
      <c r="G27" s="232"/>
      <c r="H27" s="236"/>
      <c r="I27" s="236"/>
      <c r="J27" s="236"/>
      <c r="K27" s="315" t="str">
        <f t="shared" si="4"/>
        <v>-</v>
      </c>
      <c r="L27" s="233"/>
      <c r="M27" s="144" t="s">
        <v>72</v>
      </c>
    </row>
    <row r="28" spans="1:13" ht="24.9" customHeight="1">
      <c r="A28" s="220"/>
      <c r="B28" s="342"/>
      <c r="C28" s="343"/>
      <c r="D28" s="223" t="s">
        <v>22</v>
      </c>
      <c r="E28" s="314"/>
      <c r="F28" s="224">
        <v>20</v>
      </c>
      <c r="G28" s="225"/>
      <c r="H28" s="225"/>
      <c r="I28" s="225"/>
      <c r="J28" s="225"/>
      <c r="K28" s="315" t="str">
        <f t="shared" si="4"/>
        <v>-</v>
      </c>
      <c r="L28" s="227"/>
      <c r="M28" s="194"/>
    </row>
    <row r="29" spans="1:13" ht="24.9" customHeight="1">
      <c r="A29" s="220"/>
      <c r="B29" s="342"/>
      <c r="C29" s="343"/>
      <c r="D29" s="223" t="s">
        <v>280</v>
      </c>
      <c r="E29" s="314"/>
      <c r="F29" s="224">
        <v>21</v>
      </c>
      <c r="G29" s="225"/>
      <c r="H29" s="225"/>
      <c r="I29" s="225"/>
      <c r="J29" s="225"/>
      <c r="K29" s="315" t="str">
        <f t="shared" si="4"/>
        <v>-</v>
      </c>
      <c r="L29" s="227"/>
      <c r="M29" s="194"/>
    </row>
    <row r="30" spans="1:13" ht="24.9" customHeight="1">
      <c r="A30" s="220"/>
      <c r="B30" s="342"/>
      <c r="C30" s="343"/>
      <c r="D30" s="223" t="s">
        <v>21</v>
      </c>
      <c r="E30" s="314"/>
      <c r="F30" s="224">
        <v>22</v>
      </c>
      <c r="G30" s="234"/>
      <c r="H30" s="234"/>
      <c r="I30" s="234"/>
      <c r="J30" s="234"/>
      <c r="K30" s="315" t="str">
        <f t="shared" si="4"/>
        <v>-</v>
      </c>
      <c r="L30" s="227"/>
    </row>
    <row r="31" spans="1:13" ht="24.9" customHeight="1">
      <c r="A31" s="220"/>
      <c r="B31" s="342"/>
      <c r="C31" s="343"/>
      <c r="D31" s="230" t="s">
        <v>281</v>
      </c>
      <c r="E31" s="314"/>
      <c r="F31" s="224">
        <v>23</v>
      </c>
      <c r="G31" s="225"/>
      <c r="H31" s="225"/>
      <c r="I31" s="225"/>
      <c r="J31" s="225"/>
      <c r="K31" s="315" t="str">
        <f t="shared" si="4"/>
        <v>-</v>
      </c>
      <c r="L31" s="227"/>
      <c r="M31" s="194"/>
    </row>
    <row r="32" spans="1:13" ht="24.9" customHeight="1">
      <c r="A32" s="220"/>
      <c r="B32" s="342"/>
      <c r="C32" s="343"/>
      <c r="D32" s="230" t="s">
        <v>282</v>
      </c>
      <c r="E32" s="341"/>
      <c r="F32" s="231">
        <v>24</v>
      </c>
      <c r="G32" s="232"/>
      <c r="H32" s="225"/>
      <c r="I32" s="225"/>
      <c r="J32" s="225"/>
      <c r="K32" s="315" t="str">
        <f t="shared" si="4"/>
        <v>-</v>
      </c>
      <c r="L32" s="316"/>
      <c r="M32" s="194"/>
    </row>
    <row r="33" spans="1:13" ht="24.9" customHeight="1">
      <c r="A33" s="220"/>
      <c r="B33" s="344"/>
      <c r="C33" s="345"/>
      <c r="D33" s="346" t="s">
        <v>283</v>
      </c>
      <c r="E33" s="347"/>
      <c r="F33" s="348">
        <v>25</v>
      </c>
      <c r="G33" s="349">
        <f>SUM(G21:G32)</f>
        <v>0</v>
      </c>
      <c r="H33" s="350">
        <f t="shared" ref="H33:J33" si="5">SUM(H21:H32)</f>
        <v>0</v>
      </c>
      <c r="I33" s="350">
        <f t="shared" si="5"/>
        <v>0</v>
      </c>
      <c r="J33" s="350">
        <f t="shared" si="5"/>
        <v>0</v>
      </c>
      <c r="K33" s="351" t="str">
        <f t="shared" si="4"/>
        <v>-</v>
      </c>
      <c r="L33" s="352"/>
      <c r="M33" s="194"/>
    </row>
    <row r="34" spans="1:13" ht="24.9" customHeight="1">
      <c r="A34" s="220"/>
      <c r="B34" s="229" t="s">
        <v>284</v>
      </c>
      <c r="C34" s="230"/>
      <c r="D34" s="230"/>
      <c r="E34" s="341"/>
      <c r="F34" s="231">
        <v>26</v>
      </c>
      <c r="G34" s="232"/>
      <c r="H34" s="236"/>
      <c r="I34" s="236"/>
      <c r="J34" s="236"/>
      <c r="K34" s="315" t="str">
        <f t="shared" si="4"/>
        <v>-</v>
      </c>
      <c r="L34" s="233"/>
      <c r="M34" s="194"/>
    </row>
    <row r="35" spans="1:13" ht="24.9" customHeight="1" thickBot="1">
      <c r="A35" s="353"/>
      <c r="B35" s="354" t="s">
        <v>285</v>
      </c>
      <c r="C35" s="355"/>
      <c r="D35" s="355"/>
      <c r="E35" s="356"/>
      <c r="F35" s="357">
        <v>27</v>
      </c>
      <c r="G35" s="254"/>
      <c r="H35" s="255"/>
      <c r="I35" s="255"/>
      <c r="J35" s="255"/>
      <c r="K35" s="315" t="str">
        <f t="shared" si="4"/>
        <v>-</v>
      </c>
      <c r="L35" s="358"/>
    </row>
    <row r="36" spans="1:13" ht="9.9" customHeight="1" thickBot="1">
      <c r="A36" s="176"/>
      <c r="B36" s="177"/>
      <c r="C36" s="177"/>
      <c r="D36" s="177"/>
      <c r="E36" s="177"/>
      <c r="F36" s="177"/>
      <c r="G36" s="178"/>
      <c r="H36" s="178"/>
      <c r="I36" s="178"/>
      <c r="J36" s="178"/>
      <c r="K36" s="178"/>
      <c r="L36" s="179"/>
    </row>
    <row r="37" spans="1:13" ht="9.9" hidden="1" customHeight="1" thickBot="1">
      <c r="A37" s="176"/>
      <c r="B37" s="177"/>
      <c r="C37" s="177"/>
      <c r="D37" s="177"/>
      <c r="E37" s="177"/>
      <c r="F37" s="177"/>
      <c r="G37" s="178"/>
      <c r="H37" s="178"/>
      <c r="I37" s="178"/>
      <c r="J37" s="178"/>
      <c r="K37" s="178"/>
      <c r="L37" s="179"/>
    </row>
    <row r="38" spans="1:13" ht="30" hidden="1" customHeight="1">
      <c r="A38" s="288" t="s">
        <v>69</v>
      </c>
      <c r="B38" s="177"/>
      <c r="C38" s="177"/>
      <c r="D38" s="177"/>
      <c r="E38" s="177" t="s">
        <v>70</v>
      </c>
      <c r="F38" s="293"/>
      <c r="G38" s="294"/>
      <c r="H38" s="294" t="e">
        <f>+#REF!-H8</f>
        <v>#REF!</v>
      </c>
      <c r="I38" s="294" t="e">
        <f>+#REF!-I8</f>
        <v>#REF!</v>
      </c>
      <c r="J38" s="294" t="e">
        <f>+#REF!-J8</f>
        <v>#REF!</v>
      </c>
      <c r="K38" s="294" t="e">
        <f>IF(#REF!=0,"-",+(J38-#REF!)/#REF!*100)</f>
        <v>#REF!</v>
      </c>
      <c r="L38" s="292"/>
    </row>
    <row r="39" spans="1:13" ht="15" customHeight="1">
      <c r="A39" s="144" t="s">
        <v>286</v>
      </c>
    </row>
    <row r="40" spans="1:13" ht="15" customHeight="1">
      <c r="A40" s="144" t="s">
        <v>287</v>
      </c>
    </row>
    <row r="41" spans="1:13" ht="15" customHeight="1">
      <c r="A41" s="295"/>
    </row>
    <row r="42" spans="1:13" ht="15" customHeight="1">
      <c r="A42" s="295"/>
    </row>
    <row r="43" spans="1:13" ht="18" customHeight="1">
      <c r="A43" s="296"/>
    </row>
  </sheetData>
  <mergeCells count="7">
    <mergeCell ref="B21:C33"/>
    <mergeCell ref="A3:D3"/>
    <mergeCell ref="E3:H3"/>
    <mergeCell ref="J3:K3"/>
    <mergeCell ref="L5:L7"/>
    <mergeCell ref="B10:C14"/>
    <mergeCell ref="B15:C20"/>
  </mergeCells>
  <phoneticPr fontId="5"/>
  <pageMargins left="0.70866141732283472" right="0.70866141732283472" top="0.74803149606299213" bottom="0.74803149606299213" header="0.31496062992125984" footer="0.31496062992125984"/>
  <pageSetup paperSize="9" scale="7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1"/>
  <sheetViews>
    <sheetView view="pageBreakPreview" zoomScaleNormal="100" zoomScaleSheetLayoutView="100" workbookViewId="0">
      <pane xSplit="6" ySplit="8" topLeftCell="G9" activePane="bottomRight" state="frozen"/>
      <selection activeCell="N20" sqref="N20"/>
      <selection pane="topRight" activeCell="N20" sqref="N20"/>
      <selection pane="bottomLeft" activeCell="N20" sqref="N20"/>
      <selection pane="bottomRight" activeCell="N20" sqref="N20"/>
    </sheetView>
  </sheetViews>
  <sheetFormatPr defaultColWidth="9" defaultRowHeight="13.2"/>
  <cols>
    <col min="1" max="3" width="2.6640625" style="144" customWidth="1"/>
    <col min="4" max="5" width="10.6640625" style="144" customWidth="1"/>
    <col min="6" max="6" width="3.6640625" style="144" customWidth="1"/>
    <col min="7" max="10" width="10.6640625" style="144" customWidth="1"/>
    <col min="11" max="11" width="8.6640625" style="144" customWidth="1"/>
    <col min="12" max="12" width="30.6640625" style="144" customWidth="1"/>
    <col min="13" max="13" width="5.6640625" style="144" customWidth="1"/>
    <col min="14" max="16384" width="9" style="144"/>
  </cols>
  <sheetData>
    <row r="1" spans="1:15" ht="18" customHeight="1">
      <c r="A1" s="141" t="s">
        <v>288</v>
      </c>
      <c r="B1" s="142"/>
      <c r="C1" s="142"/>
      <c r="D1" s="142"/>
      <c r="E1" s="142"/>
      <c r="F1" s="143"/>
      <c r="O1" s="145"/>
    </row>
    <row r="2" spans="1:15" ht="13.8" thickBot="1">
      <c r="F2" s="146"/>
    </row>
    <row r="3" spans="1:15" ht="17.25" customHeight="1" thickBot="1">
      <c r="A3" s="147" t="s">
        <v>52</v>
      </c>
      <c r="B3" s="148"/>
      <c r="C3" s="148"/>
      <c r="D3" s="149"/>
      <c r="E3" s="150">
        <f>付加価値額計画!F3</f>
        <v>0</v>
      </c>
      <c r="F3" s="151"/>
      <c r="G3" s="151"/>
      <c r="H3" s="152"/>
      <c r="I3" s="153" t="s">
        <v>53</v>
      </c>
      <c r="J3" s="154">
        <f>付加価値額計画!L3</f>
        <v>0</v>
      </c>
      <c r="K3" s="155"/>
      <c r="L3" s="156"/>
      <c r="O3" s="145"/>
    </row>
    <row r="4" spans="1:15" ht="9.9" customHeight="1" thickBot="1">
      <c r="F4" s="146"/>
    </row>
    <row r="5" spans="1:15">
      <c r="A5" s="157"/>
      <c r="B5" s="158"/>
      <c r="C5" s="158"/>
      <c r="D5" s="158"/>
      <c r="E5" s="158"/>
      <c r="F5" s="159"/>
      <c r="G5" s="160" t="s">
        <v>12</v>
      </c>
      <c r="H5" s="160" t="s">
        <v>13</v>
      </c>
      <c r="I5" s="160" t="s">
        <v>14</v>
      </c>
      <c r="J5" s="160" t="s">
        <v>54</v>
      </c>
      <c r="K5" s="160" t="s">
        <v>55</v>
      </c>
      <c r="L5" s="161" t="s">
        <v>224</v>
      </c>
    </row>
    <row r="6" spans="1:15">
      <c r="A6" s="162"/>
      <c r="B6" s="163"/>
      <c r="C6" s="163"/>
      <c r="D6" s="163"/>
      <c r="E6" s="163"/>
      <c r="F6" s="164"/>
      <c r="G6" s="165" t="str">
        <f>付加価値額計画!I6</f>
        <v>R4</v>
      </c>
      <c r="H6" s="165" t="str">
        <f>付加価値額計画!J6</f>
        <v>R5</v>
      </c>
      <c r="I6" s="165" t="str">
        <f>付加価値額計画!K6</f>
        <v>R6</v>
      </c>
      <c r="J6" s="165" t="str">
        <f>付加価値額計画!L6</f>
        <v>R7</v>
      </c>
      <c r="K6" s="166" t="s">
        <v>63</v>
      </c>
      <c r="L6" s="167"/>
    </row>
    <row r="7" spans="1:15" ht="13.8" thickBot="1">
      <c r="A7" s="162"/>
      <c r="B7" s="163"/>
      <c r="C7" s="163"/>
      <c r="D7" s="163"/>
      <c r="E7" s="163"/>
      <c r="F7" s="164"/>
      <c r="G7" s="166" t="s">
        <v>64</v>
      </c>
      <c r="H7" s="166" t="s">
        <v>65</v>
      </c>
      <c r="I7" s="166" t="s">
        <v>66</v>
      </c>
      <c r="J7" s="166" t="s">
        <v>67</v>
      </c>
      <c r="K7" s="168" t="s">
        <v>68</v>
      </c>
      <c r="L7" s="167"/>
    </row>
    <row r="8" spans="1:15" ht="24.9" customHeight="1">
      <c r="A8" s="213" t="s">
        <v>289</v>
      </c>
      <c r="B8" s="214"/>
      <c r="C8" s="214"/>
      <c r="D8" s="214"/>
      <c r="E8" s="214"/>
      <c r="F8" s="216"/>
      <c r="G8" s="304">
        <f>SUM(G9:G26)</f>
        <v>0</v>
      </c>
      <c r="H8" s="304">
        <f>SUM(H9:H26)</f>
        <v>0</v>
      </c>
      <c r="I8" s="304">
        <f t="shared" ref="I8:J8" si="0">SUM(I9:I26)</f>
        <v>0</v>
      </c>
      <c r="J8" s="304">
        <f t="shared" si="0"/>
        <v>0</v>
      </c>
      <c r="K8" s="218" t="str">
        <f>IF(G8=0,"-",+(J8-G8)/G8*100)</f>
        <v>-</v>
      </c>
      <c r="L8" s="219"/>
    </row>
    <row r="9" spans="1:15" ht="24.9" customHeight="1">
      <c r="A9" s="220"/>
      <c r="B9" s="229" t="s">
        <v>290</v>
      </c>
      <c r="C9" s="230"/>
      <c r="D9" s="229"/>
      <c r="E9" s="341"/>
      <c r="F9" s="231"/>
      <c r="G9" s="232"/>
      <c r="H9" s="232"/>
      <c r="I9" s="232"/>
      <c r="J9" s="232"/>
      <c r="K9" s="315" t="str">
        <f>IF(G9=0,"-",+(J9-G9)/G9*100)</f>
        <v>-</v>
      </c>
      <c r="L9" s="233"/>
      <c r="M9" s="144" t="s">
        <v>57</v>
      </c>
    </row>
    <row r="10" spans="1:15" ht="24.9" customHeight="1">
      <c r="A10" s="220"/>
      <c r="B10" s="222" t="s">
        <v>291</v>
      </c>
      <c r="C10" s="223"/>
      <c r="D10" s="223"/>
      <c r="E10" s="314"/>
      <c r="F10" s="224"/>
      <c r="G10" s="225"/>
      <c r="H10" s="225"/>
      <c r="I10" s="225"/>
      <c r="J10" s="225"/>
      <c r="K10" s="315" t="str">
        <f t="shared" ref="K10:K26" si="1">IF(G10=0,"-",+(J10-G10)/G10*100)</f>
        <v>-</v>
      </c>
      <c r="L10" s="227"/>
    </row>
    <row r="11" spans="1:15" ht="24.9" customHeight="1">
      <c r="A11" s="220"/>
      <c r="B11" s="222" t="s">
        <v>292</v>
      </c>
      <c r="C11" s="223"/>
      <c r="D11" s="223"/>
      <c r="E11" s="314"/>
      <c r="F11" s="224"/>
      <c r="G11" s="225"/>
      <c r="H11" s="225"/>
      <c r="I11" s="225"/>
      <c r="J11" s="225"/>
      <c r="K11" s="315" t="str">
        <f t="shared" si="1"/>
        <v>-</v>
      </c>
      <c r="L11" s="227"/>
    </row>
    <row r="12" spans="1:15" ht="24.9" customHeight="1">
      <c r="A12" s="220"/>
      <c r="B12" s="222" t="s">
        <v>293</v>
      </c>
      <c r="C12" s="223"/>
      <c r="D12" s="230"/>
      <c r="E12" s="314"/>
      <c r="F12" s="224"/>
      <c r="G12" s="225"/>
      <c r="H12" s="225"/>
      <c r="I12" s="225"/>
      <c r="J12" s="225"/>
      <c r="K12" s="315" t="str">
        <f t="shared" si="1"/>
        <v>-</v>
      </c>
      <c r="L12" s="227"/>
    </row>
    <row r="13" spans="1:15" ht="24.9" customHeight="1">
      <c r="A13" s="220"/>
      <c r="B13" s="222" t="s">
        <v>275</v>
      </c>
      <c r="C13" s="223"/>
      <c r="D13" s="223"/>
      <c r="E13" s="314"/>
      <c r="F13" s="224"/>
      <c r="G13" s="225"/>
      <c r="H13" s="225"/>
      <c r="I13" s="225"/>
      <c r="J13" s="225"/>
      <c r="K13" s="315" t="str">
        <f t="shared" si="1"/>
        <v>-</v>
      </c>
      <c r="L13" s="227"/>
      <c r="M13" s="194"/>
    </row>
    <row r="14" spans="1:15" ht="24.9" customHeight="1">
      <c r="A14" s="220"/>
      <c r="B14" s="222" t="s">
        <v>276</v>
      </c>
      <c r="C14" s="223"/>
      <c r="D14" s="223"/>
      <c r="E14" s="314"/>
      <c r="F14" s="224"/>
      <c r="G14" s="225"/>
      <c r="H14" s="225"/>
      <c r="I14" s="225"/>
      <c r="J14" s="225"/>
      <c r="K14" s="315" t="str">
        <f t="shared" si="1"/>
        <v>-</v>
      </c>
      <c r="L14" s="227"/>
      <c r="M14" s="194"/>
    </row>
    <row r="15" spans="1:15" ht="24.9" customHeight="1">
      <c r="A15" s="220"/>
      <c r="B15" s="222" t="s">
        <v>294</v>
      </c>
      <c r="C15" s="223"/>
      <c r="D15" s="223"/>
      <c r="E15" s="314"/>
      <c r="F15" s="224"/>
      <c r="G15" s="225"/>
      <c r="H15" s="225"/>
      <c r="I15" s="225"/>
      <c r="J15" s="225"/>
      <c r="K15" s="315" t="str">
        <f t="shared" si="1"/>
        <v>-</v>
      </c>
      <c r="L15" s="227"/>
    </row>
    <row r="16" spans="1:15" ht="24.9" customHeight="1">
      <c r="A16" s="220"/>
      <c r="B16" s="222" t="s">
        <v>295</v>
      </c>
      <c r="C16" s="223"/>
      <c r="D16" s="230"/>
      <c r="E16" s="314"/>
      <c r="F16" s="224"/>
      <c r="G16" s="225"/>
      <c r="H16" s="225"/>
      <c r="I16" s="225"/>
      <c r="J16" s="225"/>
      <c r="K16" s="315" t="str">
        <f t="shared" si="1"/>
        <v>-</v>
      </c>
      <c r="L16" s="227"/>
      <c r="M16" s="194"/>
    </row>
    <row r="17" spans="1:13" ht="24.9" customHeight="1">
      <c r="A17" s="220"/>
      <c r="B17" s="222" t="s">
        <v>296</v>
      </c>
      <c r="C17" s="223"/>
      <c r="D17" s="230"/>
      <c r="E17" s="314"/>
      <c r="F17" s="224"/>
      <c r="G17" s="225"/>
      <c r="H17" s="225"/>
      <c r="I17" s="225"/>
      <c r="J17" s="225"/>
      <c r="K17" s="315" t="str">
        <f t="shared" si="1"/>
        <v>-</v>
      </c>
      <c r="L17" s="227"/>
      <c r="M17" s="194"/>
    </row>
    <row r="18" spans="1:13" ht="24.9" customHeight="1">
      <c r="A18" s="220"/>
      <c r="B18" s="222" t="s">
        <v>297</v>
      </c>
      <c r="C18" s="223"/>
      <c r="D18" s="230"/>
      <c r="E18" s="314"/>
      <c r="F18" s="224"/>
      <c r="G18" s="225"/>
      <c r="H18" s="225"/>
      <c r="I18" s="225"/>
      <c r="J18" s="225"/>
      <c r="K18" s="315" t="str">
        <f t="shared" si="1"/>
        <v>-</v>
      </c>
      <c r="L18" s="227"/>
      <c r="M18" s="194"/>
    </row>
    <row r="19" spans="1:13" ht="24.9" customHeight="1">
      <c r="A19" s="220"/>
      <c r="B19" s="222" t="s">
        <v>298</v>
      </c>
      <c r="C19" s="223"/>
      <c r="D19" s="230"/>
      <c r="E19" s="314"/>
      <c r="F19" s="224"/>
      <c r="G19" s="225"/>
      <c r="H19" s="225"/>
      <c r="I19" s="225"/>
      <c r="J19" s="225"/>
      <c r="K19" s="315" t="str">
        <f t="shared" si="1"/>
        <v>-</v>
      </c>
      <c r="L19" s="227"/>
      <c r="M19" s="194"/>
    </row>
    <row r="20" spans="1:13" ht="24.9" customHeight="1">
      <c r="A20" s="220"/>
      <c r="B20" s="222" t="s">
        <v>280</v>
      </c>
      <c r="C20" s="223"/>
      <c r="D20" s="230"/>
      <c r="E20" s="314"/>
      <c r="F20" s="224"/>
      <c r="G20" s="225"/>
      <c r="H20" s="225"/>
      <c r="I20" s="225"/>
      <c r="J20" s="225"/>
      <c r="K20" s="315" t="str">
        <f t="shared" si="1"/>
        <v>-</v>
      </c>
      <c r="L20" s="227"/>
      <c r="M20" s="194"/>
    </row>
    <row r="21" spans="1:13" ht="24.9" customHeight="1">
      <c r="A21" s="220"/>
      <c r="B21" s="222" t="s">
        <v>299</v>
      </c>
      <c r="C21" s="223"/>
      <c r="D21" s="230"/>
      <c r="E21" s="314"/>
      <c r="F21" s="224"/>
      <c r="G21" s="225"/>
      <c r="H21" s="225"/>
      <c r="I21" s="225"/>
      <c r="J21" s="225"/>
      <c r="K21" s="315" t="str">
        <f t="shared" si="1"/>
        <v>-</v>
      </c>
      <c r="L21" s="227"/>
      <c r="M21" s="194"/>
    </row>
    <row r="22" spans="1:13" ht="24.9" customHeight="1">
      <c r="A22" s="220"/>
      <c r="B22" s="229" t="s">
        <v>300</v>
      </c>
      <c r="C22" s="230"/>
      <c r="D22" s="230"/>
      <c r="E22" s="341"/>
      <c r="F22" s="231"/>
      <c r="G22" s="232"/>
      <c r="H22" s="236"/>
      <c r="I22" s="225"/>
      <c r="J22" s="225"/>
      <c r="K22" s="315" t="str">
        <f t="shared" si="1"/>
        <v>-</v>
      </c>
      <c r="L22" s="227"/>
      <c r="M22" s="194"/>
    </row>
    <row r="23" spans="1:13" ht="24.9" customHeight="1">
      <c r="A23" s="220"/>
      <c r="B23" s="222" t="s">
        <v>301</v>
      </c>
      <c r="C23" s="223"/>
      <c r="D23" s="223"/>
      <c r="E23" s="314"/>
      <c r="F23" s="224"/>
      <c r="G23" s="225"/>
      <c r="H23" s="236"/>
      <c r="I23" s="225"/>
      <c r="J23" s="225"/>
      <c r="K23" s="315" t="str">
        <f t="shared" si="1"/>
        <v>-</v>
      </c>
      <c r="L23" s="227"/>
    </row>
    <row r="24" spans="1:13" ht="24.9" customHeight="1">
      <c r="A24" s="220"/>
      <c r="B24" s="222" t="s">
        <v>302</v>
      </c>
      <c r="C24" s="223"/>
      <c r="D24" s="230"/>
      <c r="E24" s="341"/>
      <c r="F24" s="231"/>
      <c r="G24" s="232"/>
      <c r="H24" s="236"/>
      <c r="I24" s="225"/>
      <c r="J24" s="225"/>
      <c r="K24" s="315" t="str">
        <f t="shared" si="1"/>
        <v>-</v>
      </c>
      <c r="L24" s="233"/>
    </row>
    <row r="25" spans="1:13" ht="24.9" customHeight="1">
      <c r="A25" s="220"/>
      <c r="B25" s="222" t="s">
        <v>303</v>
      </c>
      <c r="C25" s="223"/>
      <c r="D25" s="230"/>
      <c r="E25" s="341"/>
      <c r="F25" s="231"/>
      <c r="G25" s="232"/>
      <c r="H25" s="236"/>
      <c r="I25" s="236"/>
      <c r="J25" s="236"/>
      <c r="K25" s="315" t="str">
        <f t="shared" si="1"/>
        <v>-</v>
      </c>
      <c r="L25" s="233"/>
    </row>
    <row r="26" spans="1:13" ht="24.9" customHeight="1" thickBot="1">
      <c r="A26" s="220"/>
      <c r="B26" s="222" t="s">
        <v>304</v>
      </c>
      <c r="C26" s="223"/>
      <c r="D26" s="223"/>
      <c r="E26" s="314"/>
      <c r="F26" s="224"/>
      <c r="G26" s="225"/>
      <c r="H26" s="225"/>
      <c r="I26" s="225"/>
      <c r="J26" s="225"/>
      <c r="K26" s="315" t="str">
        <f t="shared" si="1"/>
        <v>-</v>
      </c>
      <c r="L26" s="227"/>
    </row>
    <row r="27" spans="1:13" ht="24.9" customHeight="1">
      <c r="A27" s="359" t="s">
        <v>305</v>
      </c>
      <c r="B27" s="360"/>
      <c r="C27" s="360"/>
      <c r="D27" s="360"/>
      <c r="E27" s="361"/>
      <c r="F27" s="362"/>
      <c r="G27" s="363">
        <f>SUM(G28:G31)</f>
        <v>0</v>
      </c>
      <c r="H27" s="364">
        <f t="shared" ref="H27:J27" si="2">SUM(H28:H31)</f>
        <v>0</v>
      </c>
      <c r="I27" s="364">
        <f t="shared" si="2"/>
        <v>0</v>
      </c>
      <c r="J27" s="364">
        <f t="shared" si="2"/>
        <v>0</v>
      </c>
      <c r="K27" s="365" t="str">
        <f>IF(G27=0,"-",+(J27-G27)/G27*100)</f>
        <v>-</v>
      </c>
      <c r="L27" s="366"/>
    </row>
    <row r="28" spans="1:13" ht="24.9" customHeight="1">
      <c r="A28" s="367" t="s">
        <v>257</v>
      </c>
      <c r="B28" s="368" t="s">
        <v>292</v>
      </c>
      <c r="C28" s="369"/>
      <c r="D28" s="369"/>
      <c r="E28" s="370"/>
      <c r="F28" s="371"/>
      <c r="G28" s="372">
        <f>G11</f>
        <v>0</v>
      </c>
      <c r="H28" s="372">
        <f t="shared" ref="H28:J31" si="3">H11</f>
        <v>0</v>
      </c>
      <c r="I28" s="372">
        <f t="shared" si="3"/>
        <v>0</v>
      </c>
      <c r="J28" s="372">
        <f>J11</f>
        <v>0</v>
      </c>
      <c r="K28" s="373" t="str">
        <f>IF(G28=0,"-",+(J28-G28)/G28*100)</f>
        <v>-</v>
      </c>
      <c r="L28" s="374"/>
    </row>
    <row r="29" spans="1:13" ht="24.9" customHeight="1">
      <c r="A29" s="367"/>
      <c r="B29" s="229" t="s">
        <v>293</v>
      </c>
      <c r="C29" s="230"/>
      <c r="D29" s="230"/>
      <c r="E29" s="341"/>
      <c r="F29" s="231"/>
      <c r="G29" s="232">
        <f>G12</f>
        <v>0</v>
      </c>
      <c r="H29" s="236">
        <f t="shared" si="3"/>
        <v>0</v>
      </c>
      <c r="I29" s="236">
        <f t="shared" si="3"/>
        <v>0</v>
      </c>
      <c r="J29" s="236">
        <f t="shared" si="3"/>
        <v>0</v>
      </c>
      <c r="K29" s="373" t="str">
        <f t="shared" ref="K29:K31" si="4">IF(G29=0,"-",+(J29-G29)/G29*100)</f>
        <v>-</v>
      </c>
      <c r="L29" s="233"/>
    </row>
    <row r="30" spans="1:13" ht="24.9" customHeight="1">
      <c r="A30" s="367"/>
      <c r="B30" s="229" t="s">
        <v>275</v>
      </c>
      <c r="C30" s="230"/>
      <c r="D30" s="230"/>
      <c r="E30" s="341"/>
      <c r="F30" s="231"/>
      <c r="G30" s="232">
        <f>G13</f>
        <v>0</v>
      </c>
      <c r="H30" s="236">
        <f t="shared" si="3"/>
        <v>0</v>
      </c>
      <c r="I30" s="236">
        <f t="shared" si="3"/>
        <v>0</v>
      </c>
      <c r="J30" s="236">
        <f t="shared" si="3"/>
        <v>0</v>
      </c>
      <c r="K30" s="373" t="str">
        <f t="shared" si="4"/>
        <v>-</v>
      </c>
      <c r="L30" s="233"/>
    </row>
    <row r="31" spans="1:13" ht="24.9" customHeight="1" thickBot="1">
      <c r="A31" s="375"/>
      <c r="B31" s="354" t="s">
        <v>276</v>
      </c>
      <c r="C31" s="355"/>
      <c r="D31" s="355"/>
      <c r="E31" s="356"/>
      <c r="F31" s="357"/>
      <c r="G31" s="254">
        <f>G14</f>
        <v>0</v>
      </c>
      <c r="H31" s="255">
        <f t="shared" si="3"/>
        <v>0</v>
      </c>
      <c r="I31" s="255">
        <f t="shared" si="3"/>
        <v>0</v>
      </c>
      <c r="J31" s="255">
        <f t="shared" si="3"/>
        <v>0</v>
      </c>
      <c r="K31" s="373" t="str">
        <f t="shared" si="4"/>
        <v>-</v>
      </c>
      <c r="L31" s="358"/>
    </row>
    <row r="32" spans="1:13" ht="9.9" customHeight="1" thickBot="1">
      <c r="A32" s="176"/>
      <c r="B32" s="177"/>
      <c r="C32" s="177"/>
      <c r="D32" s="177"/>
      <c r="E32" s="177"/>
      <c r="F32" s="177"/>
      <c r="G32" s="178"/>
      <c r="H32" s="178"/>
      <c r="I32" s="178"/>
      <c r="J32" s="178"/>
      <c r="K32" s="178"/>
      <c r="L32" s="179"/>
    </row>
    <row r="33" spans="1:12" ht="9.9" hidden="1" customHeight="1" thickBot="1">
      <c r="A33" s="176"/>
      <c r="B33" s="177"/>
      <c r="C33" s="177"/>
      <c r="D33" s="177"/>
      <c r="E33" s="177"/>
      <c r="F33" s="177"/>
      <c r="G33" s="178"/>
      <c r="H33" s="178"/>
      <c r="I33" s="178"/>
      <c r="J33" s="178"/>
      <c r="K33" s="178"/>
      <c r="L33" s="179"/>
    </row>
    <row r="34" spans="1:12" ht="30" hidden="1" customHeight="1">
      <c r="A34" s="288" t="s">
        <v>69</v>
      </c>
      <c r="B34" s="177"/>
      <c r="C34" s="177"/>
      <c r="D34" s="177"/>
      <c r="E34" s="177" t="s">
        <v>70</v>
      </c>
      <c r="F34" s="293"/>
      <c r="G34" s="294"/>
      <c r="H34" s="294" t="e">
        <f>+#REF!-H8</f>
        <v>#REF!</v>
      </c>
      <c r="I34" s="294" t="e">
        <f>+#REF!-I8</f>
        <v>#REF!</v>
      </c>
      <c r="J34" s="294" t="e">
        <f>+#REF!-J8</f>
        <v>#REF!</v>
      </c>
      <c r="K34" s="294" t="e">
        <f>IF(#REF!=0,"-",+(J34-#REF!)/#REF!*100)</f>
        <v>#REF!</v>
      </c>
      <c r="L34" s="292"/>
    </row>
    <row r="35" spans="1:12" ht="15" customHeight="1">
      <c r="A35" s="144" t="s">
        <v>286</v>
      </c>
    </row>
    <row r="36" spans="1:12" ht="15" customHeight="1">
      <c r="A36" s="144" t="s">
        <v>306</v>
      </c>
    </row>
    <row r="37" spans="1:12" ht="15" customHeight="1">
      <c r="A37" s="295"/>
    </row>
    <row r="38" spans="1:12" ht="15" customHeight="1">
      <c r="A38" s="295"/>
    </row>
    <row r="39" spans="1:12" ht="18" customHeight="1">
      <c r="A39" s="296"/>
    </row>
    <row r="41" spans="1:12">
      <c r="D41" s="376"/>
      <c r="E41" s="376"/>
      <c r="F41" s="376"/>
      <c r="G41" s="376"/>
      <c r="H41" s="376"/>
      <c r="I41" s="376"/>
      <c r="J41" s="376"/>
    </row>
  </sheetData>
  <mergeCells count="5">
    <mergeCell ref="A3:D3"/>
    <mergeCell ref="E3:H3"/>
    <mergeCell ref="J3:K3"/>
    <mergeCell ref="L5:L7"/>
    <mergeCell ref="A28:A31"/>
  </mergeCells>
  <phoneticPr fontId="5"/>
  <pageMargins left="0.70866141732283472" right="0.70866141732283472" top="0.74803149606299213" bottom="0.74803149606299213" header="0.31496062992125984" footer="0.31496062992125984"/>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52"/>
  <sheetViews>
    <sheetView view="pageBreakPreview" zoomScaleNormal="100" zoomScaleSheetLayoutView="100" workbookViewId="0">
      <selection activeCell="N20" sqref="N20"/>
    </sheetView>
  </sheetViews>
  <sheetFormatPr defaultColWidth="9" defaultRowHeight="13.2"/>
  <cols>
    <col min="1" max="1" width="10.6640625" style="378" customWidth="1"/>
    <col min="2" max="2" width="9.6640625" style="378" customWidth="1"/>
    <col min="3" max="3" width="8.21875" style="378" bestFit="1" customWidth="1"/>
    <col min="4" max="4" width="10.6640625" style="378" customWidth="1"/>
    <col min="5" max="5" width="6.6640625" style="378" customWidth="1"/>
    <col min="6" max="6" width="10.6640625" style="378" customWidth="1"/>
    <col min="7" max="7" width="6.6640625" style="378" customWidth="1"/>
    <col min="8" max="8" width="10.6640625" style="378" customWidth="1"/>
    <col min="9" max="9" width="6.6640625" style="378" customWidth="1"/>
    <col min="10" max="10" width="10.6640625" style="378" customWidth="1"/>
    <col min="11" max="11" width="6.6640625" style="378" customWidth="1"/>
    <col min="12" max="12" width="25.88671875" style="378" customWidth="1"/>
    <col min="13" max="13" width="9" style="378"/>
    <col min="14" max="14" width="11.6640625" style="378" bestFit="1" customWidth="1"/>
    <col min="15" max="16384" width="9" style="378"/>
  </cols>
  <sheetData>
    <row r="1" spans="1:12" ht="19.2">
      <c r="A1" s="377" t="s">
        <v>307</v>
      </c>
      <c r="B1" s="377"/>
      <c r="C1" s="377"/>
      <c r="D1" s="377"/>
      <c r="E1" s="377"/>
      <c r="F1" s="377"/>
      <c r="G1" s="377"/>
      <c r="H1" s="377"/>
      <c r="I1" s="377"/>
      <c r="J1" s="377"/>
      <c r="K1" s="377"/>
      <c r="L1" s="377"/>
    </row>
    <row r="2" spans="1:12">
      <c r="G2" s="379"/>
    </row>
    <row r="3" spans="1:12">
      <c r="A3" s="378" t="s">
        <v>308</v>
      </c>
      <c r="G3" s="379"/>
    </row>
    <row r="4" spans="1:12">
      <c r="A4" s="380" t="s">
        <v>309</v>
      </c>
      <c r="B4" s="381" t="s">
        <v>29</v>
      </c>
      <c r="C4" s="382"/>
      <c r="D4" s="383" t="s">
        <v>12</v>
      </c>
      <c r="E4" s="383"/>
      <c r="F4" s="383" t="s">
        <v>310</v>
      </c>
      <c r="G4" s="383"/>
      <c r="H4" s="383" t="s">
        <v>311</v>
      </c>
      <c r="I4" s="383"/>
      <c r="J4" s="383" t="s">
        <v>312</v>
      </c>
      <c r="K4" s="383"/>
      <c r="L4" s="384" t="s">
        <v>30</v>
      </c>
    </row>
    <row r="5" spans="1:12">
      <c r="A5" s="385"/>
      <c r="B5" s="386"/>
      <c r="C5" s="387"/>
      <c r="D5" s="388" t="str">
        <f>付加価値額計画!I6</f>
        <v>R4</v>
      </c>
      <c r="E5" s="389"/>
      <c r="F5" s="388" t="str">
        <f>付加価値額計画!J6</f>
        <v>R5</v>
      </c>
      <c r="G5" s="389"/>
      <c r="H5" s="388" t="str">
        <f>付加価値額計画!K6</f>
        <v>R6</v>
      </c>
      <c r="I5" s="389"/>
      <c r="J5" s="388" t="str">
        <f>付加価値額計画!L6</f>
        <v>R7</v>
      </c>
      <c r="K5" s="389"/>
      <c r="L5" s="390"/>
    </row>
    <row r="6" spans="1:12">
      <c r="A6" s="380"/>
      <c r="B6" s="391" t="s">
        <v>2</v>
      </c>
      <c r="C6" s="392" t="s">
        <v>31</v>
      </c>
      <c r="D6" s="393"/>
      <c r="E6" s="394" t="s">
        <v>32</v>
      </c>
      <c r="F6" s="393"/>
      <c r="G6" s="394" t="s">
        <v>32</v>
      </c>
      <c r="H6" s="393"/>
      <c r="I6" s="394" t="s">
        <v>32</v>
      </c>
      <c r="J6" s="393"/>
      <c r="K6" s="394" t="s">
        <v>32</v>
      </c>
      <c r="L6" s="395"/>
    </row>
    <row r="7" spans="1:12">
      <c r="A7" s="396"/>
      <c r="B7" s="397" t="s">
        <v>3</v>
      </c>
      <c r="C7" s="398" t="s">
        <v>33</v>
      </c>
      <c r="D7" s="399"/>
      <c r="E7" s="400" t="s">
        <v>34</v>
      </c>
      <c r="F7" s="399"/>
      <c r="G7" s="400" t="s">
        <v>34</v>
      </c>
      <c r="H7" s="399"/>
      <c r="I7" s="400" t="s">
        <v>34</v>
      </c>
      <c r="J7" s="399"/>
      <c r="K7" s="400" t="s">
        <v>34</v>
      </c>
      <c r="L7" s="401"/>
    </row>
    <row r="8" spans="1:12">
      <c r="A8" s="396"/>
      <c r="B8" s="397" t="s">
        <v>4</v>
      </c>
      <c r="C8" s="398" t="s">
        <v>35</v>
      </c>
      <c r="D8" s="399">
        <f>D6*D7/10</f>
        <v>0</v>
      </c>
      <c r="E8" s="400" t="s">
        <v>36</v>
      </c>
      <c r="F8" s="399">
        <f>F6*F7/10</f>
        <v>0</v>
      </c>
      <c r="G8" s="400" t="s">
        <v>36</v>
      </c>
      <c r="H8" s="399">
        <f>H6*H7/10</f>
        <v>0</v>
      </c>
      <c r="I8" s="400" t="s">
        <v>36</v>
      </c>
      <c r="J8" s="399">
        <f>J6*J7/10</f>
        <v>0</v>
      </c>
      <c r="K8" s="400" t="s">
        <v>36</v>
      </c>
      <c r="L8" s="401"/>
    </row>
    <row r="9" spans="1:12">
      <c r="A9" s="396"/>
      <c r="B9" s="397" t="s">
        <v>5</v>
      </c>
      <c r="C9" s="398" t="s">
        <v>0</v>
      </c>
      <c r="D9" s="402"/>
      <c r="E9" s="400" t="s">
        <v>6</v>
      </c>
      <c r="F9" s="402"/>
      <c r="G9" s="400" t="s">
        <v>6</v>
      </c>
      <c r="H9" s="402"/>
      <c r="I9" s="400" t="s">
        <v>6</v>
      </c>
      <c r="J9" s="402"/>
      <c r="K9" s="400" t="s">
        <v>6</v>
      </c>
      <c r="L9" s="401"/>
    </row>
    <row r="10" spans="1:12">
      <c r="A10" s="385"/>
      <c r="B10" s="403" t="s">
        <v>7</v>
      </c>
      <c r="C10" s="404" t="s">
        <v>37</v>
      </c>
      <c r="D10" s="405">
        <f>D8*D9</f>
        <v>0</v>
      </c>
      <c r="E10" s="406" t="s">
        <v>8</v>
      </c>
      <c r="F10" s="405">
        <f>F8*F9</f>
        <v>0</v>
      </c>
      <c r="G10" s="406" t="s">
        <v>8</v>
      </c>
      <c r="H10" s="405">
        <f>H8*H9</f>
        <v>0</v>
      </c>
      <c r="I10" s="406" t="s">
        <v>8</v>
      </c>
      <c r="J10" s="405">
        <f>J8*J9</f>
        <v>0</v>
      </c>
      <c r="K10" s="406" t="s">
        <v>8</v>
      </c>
      <c r="L10" s="407"/>
    </row>
    <row r="11" spans="1:12">
      <c r="A11" s="408"/>
      <c r="B11" s="391" t="s">
        <v>2</v>
      </c>
      <c r="C11" s="392" t="s">
        <v>31</v>
      </c>
      <c r="D11" s="393"/>
      <c r="E11" s="394" t="s">
        <v>24</v>
      </c>
      <c r="F11" s="393"/>
      <c r="G11" s="394" t="s">
        <v>24</v>
      </c>
      <c r="H11" s="393"/>
      <c r="I11" s="394" t="s">
        <v>24</v>
      </c>
      <c r="J11" s="393"/>
      <c r="K11" s="394" t="s">
        <v>24</v>
      </c>
      <c r="L11" s="409"/>
    </row>
    <row r="12" spans="1:12">
      <c r="A12" s="410"/>
      <c r="B12" s="397" t="s">
        <v>3</v>
      </c>
      <c r="C12" s="398" t="s">
        <v>33</v>
      </c>
      <c r="D12" s="399"/>
      <c r="E12" s="400" t="s">
        <v>25</v>
      </c>
      <c r="F12" s="399"/>
      <c r="G12" s="400" t="s">
        <v>25</v>
      </c>
      <c r="H12" s="399"/>
      <c r="I12" s="400" t="s">
        <v>25</v>
      </c>
      <c r="J12" s="399"/>
      <c r="K12" s="400" t="s">
        <v>25</v>
      </c>
      <c r="L12" s="411"/>
    </row>
    <row r="13" spans="1:12">
      <c r="A13" s="410"/>
      <c r="B13" s="397" t="s">
        <v>4</v>
      </c>
      <c r="C13" s="398" t="s">
        <v>35</v>
      </c>
      <c r="D13" s="399">
        <f>D11*D12/10</f>
        <v>0</v>
      </c>
      <c r="E13" s="400" t="s">
        <v>26</v>
      </c>
      <c r="F13" s="399">
        <f>F11*F12/10</f>
        <v>0</v>
      </c>
      <c r="G13" s="400" t="s">
        <v>26</v>
      </c>
      <c r="H13" s="399">
        <f>H11*H12/10</f>
        <v>0</v>
      </c>
      <c r="I13" s="400" t="s">
        <v>26</v>
      </c>
      <c r="J13" s="399">
        <f>J11*J12/10</f>
        <v>0</v>
      </c>
      <c r="K13" s="400" t="s">
        <v>26</v>
      </c>
      <c r="L13" s="411"/>
    </row>
    <row r="14" spans="1:12">
      <c r="A14" s="410"/>
      <c r="B14" s="397" t="s">
        <v>5</v>
      </c>
      <c r="C14" s="398" t="s">
        <v>0</v>
      </c>
      <c r="D14" s="402"/>
      <c r="E14" s="400" t="s">
        <v>27</v>
      </c>
      <c r="F14" s="402"/>
      <c r="G14" s="400" t="s">
        <v>27</v>
      </c>
      <c r="H14" s="402"/>
      <c r="I14" s="400" t="s">
        <v>27</v>
      </c>
      <c r="J14" s="402"/>
      <c r="K14" s="400" t="s">
        <v>27</v>
      </c>
      <c r="L14" s="411"/>
    </row>
    <row r="15" spans="1:12">
      <c r="A15" s="412"/>
      <c r="B15" s="403" t="s">
        <v>7</v>
      </c>
      <c r="C15" s="404" t="s">
        <v>37</v>
      </c>
      <c r="D15" s="405">
        <f>D13*D14</f>
        <v>0</v>
      </c>
      <c r="E15" s="406" t="s">
        <v>28</v>
      </c>
      <c r="F15" s="405">
        <f>F13*F14</f>
        <v>0</v>
      </c>
      <c r="G15" s="406" t="s">
        <v>28</v>
      </c>
      <c r="H15" s="405">
        <f>H13*H14</f>
        <v>0</v>
      </c>
      <c r="I15" s="406" t="s">
        <v>28</v>
      </c>
      <c r="J15" s="405">
        <f>J13*J14</f>
        <v>0</v>
      </c>
      <c r="K15" s="406" t="s">
        <v>28</v>
      </c>
      <c r="L15" s="413"/>
    </row>
    <row r="16" spans="1:12">
      <c r="A16" s="380"/>
      <c r="B16" s="391" t="s">
        <v>2</v>
      </c>
      <c r="C16" s="392" t="s">
        <v>31</v>
      </c>
      <c r="D16" s="393"/>
      <c r="E16" s="394" t="s">
        <v>32</v>
      </c>
      <c r="F16" s="393"/>
      <c r="G16" s="394" t="s">
        <v>32</v>
      </c>
      <c r="H16" s="393"/>
      <c r="I16" s="394" t="s">
        <v>32</v>
      </c>
      <c r="J16" s="393"/>
      <c r="K16" s="394" t="s">
        <v>32</v>
      </c>
      <c r="L16" s="395"/>
    </row>
    <row r="17" spans="1:14">
      <c r="A17" s="396"/>
      <c r="B17" s="397" t="s">
        <v>3</v>
      </c>
      <c r="C17" s="398" t="s">
        <v>33</v>
      </c>
      <c r="D17" s="399"/>
      <c r="E17" s="400" t="s">
        <v>34</v>
      </c>
      <c r="F17" s="402"/>
      <c r="G17" s="400" t="s">
        <v>34</v>
      </c>
      <c r="H17" s="399"/>
      <c r="I17" s="400" t="s">
        <v>34</v>
      </c>
      <c r="J17" s="399"/>
      <c r="K17" s="400" t="s">
        <v>34</v>
      </c>
      <c r="L17" s="401"/>
    </row>
    <row r="18" spans="1:14">
      <c r="A18" s="396"/>
      <c r="B18" s="397" t="s">
        <v>4</v>
      </c>
      <c r="C18" s="398" t="s">
        <v>35</v>
      </c>
      <c r="D18" s="399">
        <f>D16*D17/10</f>
        <v>0</v>
      </c>
      <c r="E18" s="400" t="s">
        <v>36</v>
      </c>
      <c r="F18" s="399">
        <f>F16*F17/10</f>
        <v>0</v>
      </c>
      <c r="G18" s="400" t="s">
        <v>36</v>
      </c>
      <c r="H18" s="399">
        <f>H16*H17/10</f>
        <v>0</v>
      </c>
      <c r="I18" s="400" t="s">
        <v>36</v>
      </c>
      <c r="J18" s="399">
        <f>J16*J17/10</f>
        <v>0</v>
      </c>
      <c r="K18" s="400" t="s">
        <v>36</v>
      </c>
      <c r="L18" s="401"/>
    </row>
    <row r="19" spans="1:14">
      <c r="A19" s="396"/>
      <c r="B19" s="397" t="s">
        <v>5</v>
      </c>
      <c r="C19" s="398" t="s">
        <v>0</v>
      </c>
      <c r="D19" s="402"/>
      <c r="E19" s="400" t="s">
        <v>6</v>
      </c>
      <c r="F19" s="402"/>
      <c r="G19" s="400" t="s">
        <v>6</v>
      </c>
      <c r="H19" s="402"/>
      <c r="I19" s="400" t="s">
        <v>6</v>
      </c>
      <c r="J19" s="402"/>
      <c r="K19" s="400" t="s">
        <v>6</v>
      </c>
      <c r="L19" s="401"/>
    </row>
    <row r="20" spans="1:14">
      <c r="A20" s="385"/>
      <c r="B20" s="403" t="s">
        <v>7</v>
      </c>
      <c r="C20" s="404" t="s">
        <v>37</v>
      </c>
      <c r="D20" s="405">
        <f>D18*D19</f>
        <v>0</v>
      </c>
      <c r="E20" s="406" t="s">
        <v>8</v>
      </c>
      <c r="F20" s="405">
        <f>F18*F19</f>
        <v>0</v>
      </c>
      <c r="G20" s="406" t="s">
        <v>8</v>
      </c>
      <c r="H20" s="405">
        <f>H18*H19</f>
        <v>0</v>
      </c>
      <c r="I20" s="406" t="s">
        <v>8</v>
      </c>
      <c r="J20" s="405">
        <f>J18*J19</f>
        <v>0</v>
      </c>
      <c r="K20" s="406" t="s">
        <v>8</v>
      </c>
      <c r="L20" s="407"/>
    </row>
    <row r="21" spans="1:14">
      <c r="A21" s="380"/>
      <c r="B21" s="391" t="s">
        <v>2</v>
      </c>
      <c r="C21" s="392" t="s">
        <v>31</v>
      </c>
      <c r="D21" s="393"/>
      <c r="E21" s="394" t="s">
        <v>32</v>
      </c>
      <c r="F21" s="393"/>
      <c r="G21" s="394" t="s">
        <v>32</v>
      </c>
      <c r="H21" s="393"/>
      <c r="I21" s="394" t="s">
        <v>32</v>
      </c>
      <c r="J21" s="393"/>
      <c r="K21" s="394" t="s">
        <v>32</v>
      </c>
      <c r="L21" s="395"/>
    </row>
    <row r="22" spans="1:14">
      <c r="A22" s="396"/>
      <c r="B22" s="397" t="s">
        <v>3</v>
      </c>
      <c r="C22" s="398" t="s">
        <v>33</v>
      </c>
      <c r="D22" s="399"/>
      <c r="E22" s="400" t="s">
        <v>34</v>
      </c>
      <c r="F22" s="402"/>
      <c r="G22" s="400" t="s">
        <v>34</v>
      </c>
      <c r="H22" s="399"/>
      <c r="I22" s="400" t="s">
        <v>34</v>
      </c>
      <c r="J22" s="399"/>
      <c r="K22" s="400" t="s">
        <v>34</v>
      </c>
      <c r="L22" s="401"/>
    </row>
    <row r="23" spans="1:14">
      <c r="A23" s="396"/>
      <c r="B23" s="397" t="s">
        <v>4</v>
      </c>
      <c r="C23" s="398" t="s">
        <v>35</v>
      </c>
      <c r="D23" s="399">
        <f>D21*D22/10</f>
        <v>0</v>
      </c>
      <c r="E23" s="400" t="s">
        <v>36</v>
      </c>
      <c r="F23" s="399">
        <f>F21*F22/10</f>
        <v>0</v>
      </c>
      <c r="G23" s="400" t="s">
        <v>36</v>
      </c>
      <c r="H23" s="399">
        <f>H21*H22/10</f>
        <v>0</v>
      </c>
      <c r="I23" s="400" t="s">
        <v>36</v>
      </c>
      <c r="J23" s="399">
        <f>J21*J22/10</f>
        <v>0</v>
      </c>
      <c r="K23" s="400" t="s">
        <v>36</v>
      </c>
      <c r="L23" s="401"/>
    </row>
    <row r="24" spans="1:14">
      <c r="A24" s="396"/>
      <c r="B24" s="397" t="s">
        <v>5</v>
      </c>
      <c r="C24" s="398" t="s">
        <v>0</v>
      </c>
      <c r="D24" s="402"/>
      <c r="E24" s="400" t="s">
        <v>6</v>
      </c>
      <c r="F24" s="402"/>
      <c r="G24" s="400" t="s">
        <v>6</v>
      </c>
      <c r="H24" s="402"/>
      <c r="I24" s="400" t="s">
        <v>6</v>
      </c>
      <c r="J24" s="402"/>
      <c r="K24" s="400" t="s">
        <v>6</v>
      </c>
      <c r="L24" s="401"/>
    </row>
    <row r="25" spans="1:14">
      <c r="A25" s="385"/>
      <c r="B25" s="403" t="s">
        <v>7</v>
      </c>
      <c r="C25" s="404" t="s">
        <v>37</v>
      </c>
      <c r="D25" s="405">
        <f>D23*D24</f>
        <v>0</v>
      </c>
      <c r="E25" s="406" t="s">
        <v>8</v>
      </c>
      <c r="F25" s="405">
        <f>F23*F24</f>
        <v>0</v>
      </c>
      <c r="G25" s="406" t="s">
        <v>8</v>
      </c>
      <c r="H25" s="405">
        <f>H23*H24</f>
        <v>0</v>
      </c>
      <c r="I25" s="406" t="s">
        <v>8</v>
      </c>
      <c r="J25" s="405">
        <f>J23*J24</f>
        <v>0</v>
      </c>
      <c r="K25" s="406" t="s">
        <v>8</v>
      </c>
      <c r="L25" s="407"/>
    </row>
    <row r="26" spans="1:14">
      <c r="A26" s="414" t="s">
        <v>38</v>
      </c>
      <c r="B26" s="415"/>
      <c r="C26" s="416" t="s">
        <v>39</v>
      </c>
      <c r="D26" s="417">
        <f>D10+D15+D20+D25</f>
        <v>0</v>
      </c>
      <c r="E26" s="418" t="s">
        <v>8</v>
      </c>
      <c r="F26" s="417">
        <f>F10+F15+F20+F25</f>
        <v>0</v>
      </c>
      <c r="G26" s="418" t="s">
        <v>8</v>
      </c>
      <c r="H26" s="417">
        <f>H10+H15+H20+H25</f>
        <v>0</v>
      </c>
      <c r="I26" s="418" t="s">
        <v>8</v>
      </c>
      <c r="J26" s="417">
        <f>J10+J15+J20+J25</f>
        <v>0</v>
      </c>
      <c r="K26" s="418" t="s">
        <v>8</v>
      </c>
      <c r="L26" s="395"/>
    </row>
    <row r="27" spans="1:14">
      <c r="A27" s="419" t="s">
        <v>40</v>
      </c>
      <c r="B27" s="420"/>
      <c r="C27" s="421"/>
      <c r="D27" s="422" t="s">
        <v>41</v>
      </c>
      <c r="E27" s="423" t="s">
        <v>42</v>
      </c>
      <c r="F27" s="424" t="str">
        <f>IF(F26=0,"-",+(F26-#REF!)/#REF!*100)</f>
        <v>-</v>
      </c>
      <c r="G27" s="425" t="s">
        <v>42</v>
      </c>
      <c r="H27" s="424" t="str">
        <f>IF(H26=0,"-",+(H26-#REF!)/#REF!*100)</f>
        <v>-</v>
      </c>
      <c r="I27" s="425" t="s">
        <v>42</v>
      </c>
      <c r="J27" s="424" t="str">
        <f>IF(J26=0,"-",+(J26-#REF!)/#REF!*100)</f>
        <v>-</v>
      </c>
      <c r="K27" s="425" t="s">
        <v>42</v>
      </c>
      <c r="L27" s="407"/>
      <c r="N27" s="426"/>
    </row>
    <row r="28" spans="1:14">
      <c r="D28" s="427"/>
      <c r="E28" s="428"/>
      <c r="F28" s="427"/>
      <c r="G28" s="428"/>
      <c r="H28" s="427"/>
      <c r="I28" s="427"/>
      <c r="J28" s="427"/>
      <c r="K28" s="427"/>
    </row>
    <row r="29" spans="1:14">
      <c r="A29" s="378" t="s">
        <v>43</v>
      </c>
      <c r="D29" s="427"/>
      <c r="E29" s="428"/>
      <c r="F29" s="427"/>
      <c r="G29" s="428"/>
      <c r="H29" s="427"/>
      <c r="I29" s="427"/>
      <c r="J29" s="427"/>
      <c r="K29" s="427"/>
    </row>
    <row r="30" spans="1:14">
      <c r="A30" s="384" t="s">
        <v>9</v>
      </c>
      <c r="B30" s="429" t="s">
        <v>29</v>
      </c>
      <c r="C30" s="429"/>
      <c r="D30" s="383" t="str">
        <f>+D4</f>
        <v>現状</v>
      </c>
      <c r="E30" s="383"/>
      <c r="F30" s="383" t="str">
        <f>+F4</f>
        <v>１年度目</v>
      </c>
      <c r="G30" s="383"/>
      <c r="H30" s="383" t="str">
        <f>+H4</f>
        <v>２年度目</v>
      </c>
      <c r="I30" s="383"/>
      <c r="J30" s="383" t="str">
        <f>+J4</f>
        <v>目標年度</v>
      </c>
      <c r="K30" s="383"/>
      <c r="L30" s="384" t="str">
        <f>+L4</f>
        <v>根拠</v>
      </c>
    </row>
    <row r="31" spans="1:14">
      <c r="A31" s="410"/>
      <c r="B31" s="397" t="s">
        <v>10</v>
      </c>
      <c r="C31" s="392" t="s">
        <v>31</v>
      </c>
      <c r="D31" s="399"/>
      <c r="E31" s="430" t="s">
        <v>36</v>
      </c>
      <c r="F31" s="399"/>
      <c r="G31" s="430" t="s">
        <v>36</v>
      </c>
      <c r="H31" s="399"/>
      <c r="I31" s="430" t="s">
        <v>36</v>
      </c>
      <c r="J31" s="399"/>
      <c r="K31" s="430" t="s">
        <v>36</v>
      </c>
      <c r="L31" s="395"/>
    </row>
    <row r="32" spans="1:14">
      <c r="A32" s="396"/>
      <c r="B32" s="397" t="s">
        <v>5</v>
      </c>
      <c r="C32" s="398" t="s">
        <v>33</v>
      </c>
      <c r="D32" s="399"/>
      <c r="E32" s="430" t="s">
        <v>6</v>
      </c>
      <c r="F32" s="399"/>
      <c r="G32" s="430" t="s">
        <v>6</v>
      </c>
      <c r="H32" s="399"/>
      <c r="I32" s="430" t="s">
        <v>6</v>
      </c>
      <c r="J32" s="399"/>
      <c r="K32" s="430" t="s">
        <v>6</v>
      </c>
      <c r="L32" s="401"/>
    </row>
    <row r="33" spans="1:12">
      <c r="A33" s="385"/>
      <c r="B33" s="403" t="s">
        <v>7</v>
      </c>
      <c r="C33" s="404" t="s">
        <v>44</v>
      </c>
      <c r="D33" s="405">
        <f>+D31*D32</f>
        <v>0</v>
      </c>
      <c r="E33" s="431" t="s">
        <v>8</v>
      </c>
      <c r="F33" s="405">
        <f t="shared" ref="F33" si="0">+F31*F32</f>
        <v>0</v>
      </c>
      <c r="G33" s="431" t="s">
        <v>8</v>
      </c>
      <c r="H33" s="405">
        <f t="shared" ref="H33" si="1">+H31*H32</f>
        <v>0</v>
      </c>
      <c r="I33" s="431" t="s">
        <v>8</v>
      </c>
      <c r="J33" s="405">
        <f t="shared" ref="J33" si="2">+J31*J32</f>
        <v>0</v>
      </c>
      <c r="K33" s="431" t="s">
        <v>8</v>
      </c>
      <c r="L33" s="407"/>
    </row>
    <row r="34" spans="1:12">
      <c r="A34" s="396"/>
      <c r="B34" s="397" t="s">
        <v>10</v>
      </c>
      <c r="C34" s="398" t="s">
        <v>31</v>
      </c>
      <c r="D34" s="399"/>
      <c r="E34" s="430" t="s">
        <v>36</v>
      </c>
      <c r="F34" s="399"/>
      <c r="G34" s="430" t="s">
        <v>36</v>
      </c>
      <c r="H34" s="399"/>
      <c r="I34" s="430" t="s">
        <v>36</v>
      </c>
      <c r="J34" s="399"/>
      <c r="K34" s="430" t="s">
        <v>36</v>
      </c>
      <c r="L34" s="395"/>
    </row>
    <row r="35" spans="1:12">
      <c r="A35" s="396"/>
      <c r="B35" s="397" t="s">
        <v>5</v>
      </c>
      <c r="C35" s="398" t="s">
        <v>33</v>
      </c>
      <c r="D35" s="399"/>
      <c r="E35" s="430" t="s">
        <v>6</v>
      </c>
      <c r="F35" s="399"/>
      <c r="G35" s="430" t="s">
        <v>6</v>
      </c>
      <c r="H35" s="399"/>
      <c r="I35" s="430" t="s">
        <v>6</v>
      </c>
      <c r="J35" s="399"/>
      <c r="K35" s="430" t="s">
        <v>6</v>
      </c>
      <c r="L35" s="401"/>
    </row>
    <row r="36" spans="1:12">
      <c r="A36" s="385"/>
      <c r="B36" s="403" t="s">
        <v>7</v>
      </c>
      <c r="C36" s="404" t="s">
        <v>44</v>
      </c>
      <c r="D36" s="405">
        <f>+D34*D35</f>
        <v>0</v>
      </c>
      <c r="E36" s="431" t="s">
        <v>8</v>
      </c>
      <c r="F36" s="405">
        <f t="shared" ref="F36" si="3">+F34*F35</f>
        <v>0</v>
      </c>
      <c r="G36" s="431" t="s">
        <v>8</v>
      </c>
      <c r="H36" s="405">
        <f t="shared" ref="H36" si="4">+H34*H35</f>
        <v>0</v>
      </c>
      <c r="I36" s="431" t="s">
        <v>8</v>
      </c>
      <c r="J36" s="405">
        <f t="shared" ref="J36" si="5">+J34*J35</f>
        <v>0</v>
      </c>
      <c r="K36" s="431" t="s">
        <v>8</v>
      </c>
      <c r="L36" s="407"/>
    </row>
    <row r="37" spans="1:12">
      <c r="A37" s="396"/>
      <c r="B37" s="397" t="s">
        <v>10</v>
      </c>
      <c r="C37" s="398" t="s">
        <v>31</v>
      </c>
      <c r="D37" s="399"/>
      <c r="E37" s="430" t="s">
        <v>36</v>
      </c>
      <c r="F37" s="399"/>
      <c r="G37" s="430" t="s">
        <v>36</v>
      </c>
      <c r="H37" s="399"/>
      <c r="I37" s="430" t="s">
        <v>36</v>
      </c>
      <c r="J37" s="399"/>
      <c r="K37" s="430" t="s">
        <v>36</v>
      </c>
      <c r="L37" s="395"/>
    </row>
    <row r="38" spans="1:12">
      <c r="A38" s="396"/>
      <c r="B38" s="397" t="s">
        <v>5</v>
      </c>
      <c r="C38" s="398" t="s">
        <v>33</v>
      </c>
      <c r="D38" s="399"/>
      <c r="E38" s="430" t="s">
        <v>6</v>
      </c>
      <c r="F38" s="399"/>
      <c r="G38" s="430" t="s">
        <v>6</v>
      </c>
      <c r="H38" s="399"/>
      <c r="I38" s="430" t="s">
        <v>6</v>
      </c>
      <c r="J38" s="399"/>
      <c r="K38" s="430" t="s">
        <v>6</v>
      </c>
      <c r="L38" s="401"/>
    </row>
    <row r="39" spans="1:12">
      <c r="A39" s="385"/>
      <c r="B39" s="403" t="s">
        <v>7</v>
      </c>
      <c r="C39" s="404" t="s">
        <v>44</v>
      </c>
      <c r="D39" s="405">
        <f>+D37*D38</f>
        <v>0</v>
      </c>
      <c r="E39" s="431" t="s">
        <v>8</v>
      </c>
      <c r="F39" s="405">
        <f t="shared" ref="F39" si="6">+F37*F38</f>
        <v>0</v>
      </c>
      <c r="G39" s="431" t="s">
        <v>8</v>
      </c>
      <c r="H39" s="405">
        <f t="shared" ref="H39" si="7">+H37*H38</f>
        <v>0</v>
      </c>
      <c r="I39" s="431" t="s">
        <v>8</v>
      </c>
      <c r="J39" s="405">
        <f t="shared" ref="J39" si="8">+J37*J38</f>
        <v>0</v>
      </c>
      <c r="K39" s="431" t="s">
        <v>8</v>
      </c>
      <c r="L39" s="407"/>
    </row>
    <row r="40" spans="1:12">
      <c r="A40" s="414" t="s">
        <v>38</v>
      </c>
      <c r="B40" s="415"/>
      <c r="C40" s="416" t="s">
        <v>45</v>
      </c>
      <c r="D40" s="417">
        <f>+D33+D36+D39</f>
        <v>0</v>
      </c>
      <c r="E40" s="432" t="s">
        <v>8</v>
      </c>
      <c r="F40" s="417">
        <f>+F33+F36+F39</f>
        <v>0</v>
      </c>
      <c r="G40" s="432" t="s">
        <v>8</v>
      </c>
      <c r="H40" s="417">
        <f>+H33+H36+H39</f>
        <v>0</v>
      </c>
      <c r="I40" s="432" t="s">
        <v>8</v>
      </c>
      <c r="J40" s="417">
        <f>+J33+J36+J39</f>
        <v>0</v>
      </c>
      <c r="K40" s="432" t="s">
        <v>8</v>
      </c>
      <c r="L40" s="395"/>
    </row>
    <row r="41" spans="1:12">
      <c r="A41" s="419" t="s">
        <v>40</v>
      </c>
      <c r="B41" s="420"/>
      <c r="C41" s="421"/>
      <c r="D41" s="422" t="s">
        <v>41</v>
      </c>
      <c r="E41" s="423" t="s">
        <v>42</v>
      </c>
      <c r="F41" s="424">
        <f>IF(F40=0,,+(F40-#REF!)/#REF!*100)</f>
        <v>0</v>
      </c>
      <c r="G41" s="425" t="s">
        <v>42</v>
      </c>
      <c r="H41" s="424">
        <f>IF(H40=0,,+(H40-#REF!)/#REF!*100)</f>
        <v>0</v>
      </c>
      <c r="I41" s="425" t="s">
        <v>42</v>
      </c>
      <c r="J41" s="424">
        <f>IF(J40=0,,+(J40-#REF!)/#REF!*100)</f>
        <v>0</v>
      </c>
      <c r="K41" s="425" t="s">
        <v>42</v>
      </c>
      <c r="L41" s="407"/>
    </row>
    <row r="42" spans="1:12">
      <c r="A42" s="433"/>
      <c r="B42" s="433"/>
      <c r="C42" s="433"/>
      <c r="D42" s="434"/>
      <c r="E42" s="435"/>
      <c r="F42" s="434"/>
      <c r="G42" s="435"/>
      <c r="H42" s="434"/>
      <c r="I42" s="435"/>
      <c r="J42" s="434"/>
      <c r="K42" s="435"/>
    </row>
    <row r="43" spans="1:12">
      <c r="A43" s="378" t="s">
        <v>46</v>
      </c>
      <c r="G43" s="379"/>
    </row>
    <row r="44" spans="1:12">
      <c r="A44" s="436"/>
      <c r="B44" s="437"/>
      <c r="C44" s="438"/>
      <c r="D44" s="383" t="str">
        <f>+D30</f>
        <v>現状</v>
      </c>
      <c r="E44" s="383"/>
      <c r="F44" s="383" t="str">
        <f t="shared" ref="F44" si="9">+F30</f>
        <v>１年度目</v>
      </c>
      <c r="G44" s="383"/>
      <c r="H44" s="383" t="str">
        <f t="shared" ref="H44" si="10">+H30</f>
        <v>２年度目</v>
      </c>
      <c r="I44" s="383"/>
      <c r="J44" s="383" t="str">
        <f t="shared" ref="J44" si="11">+J30</f>
        <v>目標年度</v>
      </c>
      <c r="K44" s="383"/>
      <c r="L44" s="384" t="str">
        <f>+L30</f>
        <v>根拠</v>
      </c>
    </row>
    <row r="45" spans="1:12">
      <c r="A45" s="414" t="s">
        <v>38</v>
      </c>
      <c r="B45" s="415"/>
      <c r="C45" s="416" t="s">
        <v>47</v>
      </c>
      <c r="D45" s="439">
        <f>D26+D40</f>
        <v>0</v>
      </c>
      <c r="E45" s="440" t="s">
        <v>8</v>
      </c>
      <c r="F45" s="439">
        <f>F26+F40</f>
        <v>0</v>
      </c>
      <c r="G45" s="441" t="s">
        <v>8</v>
      </c>
      <c r="H45" s="442">
        <f>H26+H40</f>
        <v>0</v>
      </c>
      <c r="I45" s="440" t="s">
        <v>8</v>
      </c>
      <c r="J45" s="439">
        <f>J26+J40</f>
        <v>0</v>
      </c>
      <c r="K45" s="441" t="s">
        <v>8</v>
      </c>
      <c r="L45" s="395"/>
    </row>
    <row r="46" spans="1:12">
      <c r="A46" s="419" t="s">
        <v>48</v>
      </c>
      <c r="B46" s="420"/>
      <c r="C46" s="421"/>
      <c r="D46" s="422" t="s">
        <v>1</v>
      </c>
      <c r="E46" s="423" t="s">
        <v>49</v>
      </c>
      <c r="F46" s="424">
        <f>IF(F45=0,,+(F45-#REF!)/#REF!*100)</f>
        <v>0</v>
      </c>
      <c r="G46" s="425" t="s">
        <v>49</v>
      </c>
      <c r="H46" s="424">
        <f>IF(H45=0,,+(H45-#REF!)/#REF!*100)</f>
        <v>0</v>
      </c>
      <c r="I46" s="423" t="s">
        <v>49</v>
      </c>
      <c r="J46" s="424">
        <f>IF(J45=0,,+(J45-#REF!)/#REF!*100)</f>
        <v>0</v>
      </c>
      <c r="K46" s="425" t="s">
        <v>49</v>
      </c>
      <c r="L46" s="407"/>
    </row>
    <row r="47" spans="1:12">
      <c r="A47" s="443"/>
    </row>
    <row r="48" spans="1:12">
      <c r="A48" s="443"/>
    </row>
    <row r="49" spans="1:12" s="445" customFormat="1" ht="25.5" customHeight="1">
      <c r="A49" s="444"/>
      <c r="L49" s="446" t="s">
        <v>313</v>
      </c>
    </row>
    <row r="50" spans="1:12" s="445" customFormat="1" ht="15" customHeight="1">
      <c r="A50" s="447" t="s">
        <v>84</v>
      </c>
      <c r="B50" s="448"/>
      <c r="C50" s="449"/>
      <c r="D50" s="450">
        <f>D6+D11+D16+D21</f>
        <v>0</v>
      </c>
      <c r="E50" s="451" t="s">
        <v>32</v>
      </c>
      <c r="F50" s="450">
        <f>F6+F11+F16+F21</f>
        <v>0</v>
      </c>
      <c r="G50" s="451" t="s">
        <v>32</v>
      </c>
      <c r="H50" s="450">
        <f>H6+H11+H16+H21</f>
        <v>0</v>
      </c>
      <c r="I50" s="451" t="s">
        <v>32</v>
      </c>
      <c r="J50" s="450">
        <f>J6+J11+J16+J21</f>
        <v>0</v>
      </c>
      <c r="K50" s="452" t="s">
        <v>32</v>
      </c>
      <c r="L50" s="453"/>
    </row>
    <row r="51" spans="1:12" s="445" customFormat="1" ht="15" customHeight="1">
      <c r="A51" s="454" t="s">
        <v>83</v>
      </c>
      <c r="B51" s="455"/>
      <c r="C51" s="456"/>
      <c r="D51" s="457"/>
      <c r="E51" s="458" t="s">
        <v>24</v>
      </c>
      <c r="F51" s="457"/>
      <c r="G51" s="458" t="s">
        <v>24</v>
      </c>
      <c r="H51" s="457"/>
      <c r="I51" s="458" t="s">
        <v>24</v>
      </c>
      <c r="J51" s="457"/>
      <c r="K51" s="459" t="s">
        <v>24</v>
      </c>
      <c r="L51" s="453"/>
    </row>
    <row r="52" spans="1:12" s="445" customFormat="1" ht="15" customHeight="1">
      <c r="A52" s="447" t="s">
        <v>85</v>
      </c>
      <c r="B52" s="448"/>
      <c r="C52" s="449"/>
      <c r="D52" s="450">
        <f>D50-D51</f>
        <v>0</v>
      </c>
      <c r="E52" s="451" t="s">
        <v>32</v>
      </c>
      <c r="F52" s="450">
        <f>F50-F51</f>
        <v>0</v>
      </c>
      <c r="G52" s="451" t="s">
        <v>32</v>
      </c>
      <c r="H52" s="450">
        <f>H50-H51</f>
        <v>0</v>
      </c>
      <c r="I52" s="451" t="s">
        <v>32</v>
      </c>
      <c r="J52" s="450">
        <f>J50-J51</f>
        <v>0</v>
      </c>
      <c r="K52" s="452" t="s">
        <v>32</v>
      </c>
      <c r="L52" s="453"/>
    </row>
  </sheetData>
  <mergeCells count="47">
    <mergeCell ref="A45:B45"/>
    <mergeCell ref="L45:L46"/>
    <mergeCell ref="A46:B46"/>
    <mergeCell ref="A50:C50"/>
    <mergeCell ref="L50:L52"/>
    <mergeCell ref="A51:C51"/>
    <mergeCell ref="A52:C52"/>
    <mergeCell ref="A40:B40"/>
    <mergeCell ref="L40:L41"/>
    <mergeCell ref="A41:B41"/>
    <mergeCell ref="D44:E44"/>
    <mergeCell ref="F44:G44"/>
    <mergeCell ref="H44:I44"/>
    <mergeCell ref="J44:K44"/>
    <mergeCell ref="A31:A33"/>
    <mergeCell ref="L31:L33"/>
    <mergeCell ref="A34:A36"/>
    <mergeCell ref="L34:L36"/>
    <mergeCell ref="A37:A39"/>
    <mergeCell ref="L37:L39"/>
    <mergeCell ref="A21:A25"/>
    <mergeCell ref="L21:L25"/>
    <mergeCell ref="A26:B26"/>
    <mergeCell ref="L26:L27"/>
    <mergeCell ref="A27:B27"/>
    <mergeCell ref="B30:C30"/>
    <mergeCell ref="D30:E30"/>
    <mergeCell ref="F30:G30"/>
    <mergeCell ref="H30:I30"/>
    <mergeCell ref="J30:K30"/>
    <mergeCell ref="J5:K5"/>
    <mergeCell ref="A6:A10"/>
    <mergeCell ref="L6:L10"/>
    <mergeCell ref="A11:A15"/>
    <mergeCell ref="L11:L15"/>
    <mergeCell ref="A16:A20"/>
    <mergeCell ref="L16:L20"/>
    <mergeCell ref="A1:L1"/>
    <mergeCell ref="A4:A5"/>
    <mergeCell ref="B4:C5"/>
    <mergeCell ref="D4:E4"/>
    <mergeCell ref="F4:G4"/>
    <mergeCell ref="H4:I4"/>
    <mergeCell ref="J4:K4"/>
    <mergeCell ref="D5:E5"/>
    <mergeCell ref="F5:G5"/>
    <mergeCell ref="H5:I5"/>
  </mergeCells>
  <phoneticPr fontId="5"/>
  <pageMargins left="0.59055118110236227" right="0.19685039370078741" top="0.74803149606299213" bottom="0.74803149606299213" header="0.31496062992125984" footer="0.31496062992125984"/>
  <pageSetup paperSize="9" scale="7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P22"/>
  <sheetViews>
    <sheetView view="pageBreakPreview" zoomScaleNormal="100" zoomScaleSheetLayoutView="100" workbookViewId="0">
      <selection activeCell="N20" sqref="N20"/>
    </sheetView>
  </sheetViews>
  <sheetFormatPr defaultColWidth="9" defaultRowHeight="13.2"/>
  <cols>
    <col min="1" max="3" width="2.6640625" style="144" customWidth="1"/>
    <col min="4" max="4" width="10.6640625" style="144" customWidth="1"/>
    <col min="5" max="5" width="7.109375" style="144" bestFit="1" customWidth="1"/>
    <col min="6" max="6" width="12.21875" style="144" bestFit="1" customWidth="1"/>
    <col min="7" max="10" width="10.6640625" style="144" customWidth="1"/>
    <col min="11" max="11" width="8.6640625" style="144" customWidth="1"/>
    <col min="12" max="12" width="30.6640625" style="144" customWidth="1"/>
    <col min="13" max="13" width="5.6640625" style="144" customWidth="1"/>
    <col min="14" max="16384" width="9" style="144"/>
  </cols>
  <sheetData>
    <row r="1" spans="1:16" ht="18" customHeight="1">
      <c r="A1" s="141" t="s">
        <v>74</v>
      </c>
      <c r="B1" s="142"/>
      <c r="C1" s="142"/>
      <c r="D1" s="142"/>
      <c r="E1" s="142"/>
      <c r="F1" s="143"/>
      <c r="O1" s="145"/>
    </row>
    <row r="2" spans="1:16" ht="9.9" customHeight="1" thickBot="1">
      <c r="F2" s="146"/>
    </row>
    <row r="3" spans="1:16">
      <c r="A3" s="157"/>
      <c r="B3" s="158"/>
      <c r="C3" s="158"/>
      <c r="D3" s="158"/>
      <c r="E3" s="158"/>
      <c r="F3" s="159"/>
      <c r="G3" s="160" t="s">
        <v>12</v>
      </c>
      <c r="H3" s="160" t="s">
        <v>13</v>
      </c>
      <c r="I3" s="160" t="s">
        <v>14</v>
      </c>
      <c r="J3" s="160" t="s">
        <v>54</v>
      </c>
      <c r="K3" s="160" t="s">
        <v>55</v>
      </c>
      <c r="L3" s="161" t="s">
        <v>56</v>
      </c>
    </row>
    <row r="4" spans="1:16">
      <c r="A4" s="162"/>
      <c r="B4" s="163"/>
      <c r="C4" s="163"/>
      <c r="D4" s="163"/>
      <c r="E4" s="163"/>
      <c r="F4" s="164"/>
      <c r="G4" s="165" t="str">
        <f>付加価値額計画!I6</f>
        <v>R4</v>
      </c>
      <c r="H4" s="165" t="str">
        <f>付加価値額計画!J6</f>
        <v>R5</v>
      </c>
      <c r="I4" s="165" t="str">
        <f>付加価値額計画!K6</f>
        <v>R6</v>
      </c>
      <c r="J4" s="165" t="str">
        <f>付加価値額計画!L6</f>
        <v>R7</v>
      </c>
      <c r="K4" s="166" t="s">
        <v>63</v>
      </c>
      <c r="L4" s="167"/>
    </row>
    <row r="5" spans="1:16">
      <c r="A5" s="162"/>
      <c r="B5" s="163"/>
      <c r="C5" s="163"/>
      <c r="D5" s="163"/>
      <c r="E5" s="163"/>
      <c r="F5" s="164"/>
      <c r="G5" s="166" t="s">
        <v>64</v>
      </c>
      <c r="H5" s="166" t="s">
        <v>65</v>
      </c>
      <c r="I5" s="166" t="s">
        <v>66</v>
      </c>
      <c r="J5" s="166" t="s">
        <v>67</v>
      </c>
      <c r="K5" s="168" t="s">
        <v>68</v>
      </c>
      <c r="L5" s="167"/>
    </row>
    <row r="6" spans="1:16" ht="27.9" customHeight="1">
      <c r="A6" s="460" t="s">
        <v>73</v>
      </c>
      <c r="B6" s="461"/>
      <c r="C6" s="462"/>
      <c r="D6" s="204"/>
      <c r="E6" s="463"/>
      <c r="F6" s="464"/>
      <c r="G6" s="191">
        <f>SUM(G7:G13)</f>
        <v>0</v>
      </c>
      <c r="H6" s="191">
        <f t="shared" ref="H6:J6" si="0">SUM(H7:H13)</f>
        <v>0</v>
      </c>
      <c r="I6" s="191">
        <f t="shared" si="0"/>
        <v>0</v>
      </c>
      <c r="J6" s="191">
        <f t="shared" si="0"/>
        <v>0</v>
      </c>
      <c r="K6" s="465"/>
      <c r="L6" s="196"/>
      <c r="M6" s="466" t="s">
        <v>57</v>
      </c>
      <c r="P6" s="194"/>
    </row>
    <row r="7" spans="1:16" ht="27.9" customHeight="1">
      <c r="A7" s="467"/>
      <c r="B7" s="468"/>
      <c r="C7" s="469"/>
      <c r="D7" s="469"/>
      <c r="E7" s="469"/>
      <c r="F7" s="464" t="s">
        <v>31</v>
      </c>
      <c r="G7" s="191"/>
      <c r="H7" s="191"/>
      <c r="I7" s="191"/>
      <c r="J7" s="191"/>
      <c r="K7" s="465"/>
      <c r="L7" s="196"/>
      <c r="M7" s="295"/>
      <c r="P7" s="194"/>
    </row>
    <row r="8" spans="1:16" ht="27.9" customHeight="1">
      <c r="A8" s="467"/>
      <c r="B8" s="468"/>
      <c r="C8" s="469"/>
      <c r="D8" s="469"/>
      <c r="E8" s="469"/>
      <c r="F8" s="164" t="s">
        <v>33</v>
      </c>
      <c r="G8" s="279"/>
      <c r="H8" s="279"/>
      <c r="I8" s="279"/>
      <c r="J8" s="279"/>
      <c r="K8" s="281"/>
      <c r="L8" s="470"/>
      <c r="M8" s="295"/>
      <c r="P8" s="194"/>
    </row>
    <row r="9" spans="1:16" ht="27.9" customHeight="1">
      <c r="A9" s="467"/>
      <c r="B9" s="468"/>
      <c r="C9" s="469"/>
      <c r="D9" s="469"/>
      <c r="E9" s="469"/>
      <c r="F9" s="464" t="s">
        <v>75</v>
      </c>
      <c r="G9" s="191"/>
      <c r="H9" s="191"/>
      <c r="I9" s="191"/>
      <c r="J9" s="191"/>
      <c r="K9" s="465"/>
      <c r="L9" s="471"/>
      <c r="P9" s="194"/>
    </row>
    <row r="10" spans="1:16" ht="27.9" customHeight="1">
      <c r="A10" s="467"/>
      <c r="B10" s="468"/>
      <c r="C10" s="469"/>
      <c r="D10" s="469"/>
      <c r="E10" s="469"/>
      <c r="F10" s="464" t="s">
        <v>0</v>
      </c>
      <c r="G10" s="191"/>
      <c r="H10" s="191"/>
      <c r="I10" s="191"/>
      <c r="J10" s="191"/>
      <c r="K10" s="465"/>
      <c r="L10" s="471"/>
      <c r="P10" s="194"/>
    </row>
    <row r="11" spans="1:16" ht="27.9" customHeight="1">
      <c r="A11" s="467"/>
      <c r="B11" s="468"/>
      <c r="C11" s="469"/>
      <c r="D11" s="469"/>
      <c r="E11" s="469"/>
      <c r="F11" s="464" t="s">
        <v>39</v>
      </c>
      <c r="G11" s="191"/>
      <c r="H11" s="191"/>
      <c r="I11" s="191"/>
      <c r="J11" s="191"/>
      <c r="K11" s="465"/>
      <c r="L11" s="471"/>
      <c r="P11" s="194"/>
    </row>
    <row r="12" spans="1:16" ht="27.9" customHeight="1">
      <c r="A12" s="467"/>
      <c r="B12" s="468"/>
      <c r="C12" s="469"/>
      <c r="D12" s="469"/>
      <c r="E12" s="469"/>
      <c r="F12" s="464" t="s">
        <v>314</v>
      </c>
      <c r="G12" s="191"/>
      <c r="H12" s="191"/>
      <c r="I12" s="191"/>
      <c r="J12" s="191"/>
      <c r="K12" s="465"/>
      <c r="L12" s="472"/>
      <c r="P12" s="194"/>
    </row>
    <row r="13" spans="1:16" ht="27.9" customHeight="1">
      <c r="A13" s="467"/>
      <c r="B13" s="468"/>
      <c r="C13" s="469"/>
      <c r="D13" s="469"/>
      <c r="E13" s="469"/>
      <c r="F13" s="464" t="s">
        <v>82</v>
      </c>
      <c r="G13" s="191"/>
      <c r="H13" s="191"/>
      <c r="I13" s="191"/>
      <c r="J13" s="191"/>
      <c r="K13" s="465"/>
      <c r="L13" s="471"/>
      <c r="P13" s="194"/>
    </row>
    <row r="14" spans="1:16" ht="27.9" customHeight="1" thickBot="1">
      <c r="A14" s="473" t="s">
        <v>76</v>
      </c>
      <c r="B14" s="474"/>
      <c r="C14" s="474"/>
      <c r="D14" s="474"/>
      <c r="E14" s="474"/>
      <c r="F14" s="475" t="s">
        <v>315</v>
      </c>
      <c r="G14" s="476"/>
      <c r="H14" s="476"/>
      <c r="I14" s="476"/>
      <c r="J14" s="476"/>
      <c r="K14" s="477"/>
      <c r="L14" s="478"/>
      <c r="P14" s="194"/>
    </row>
    <row r="15" spans="1:16" ht="9.9" customHeight="1">
      <c r="A15" s="479"/>
      <c r="B15" s="480"/>
      <c r="C15" s="480"/>
      <c r="D15" s="480"/>
      <c r="E15" s="480"/>
      <c r="F15" s="480"/>
      <c r="G15" s="481"/>
      <c r="H15" s="481"/>
      <c r="I15" s="481"/>
      <c r="J15" s="481"/>
      <c r="K15" s="481"/>
      <c r="L15" s="482"/>
    </row>
    <row r="16" spans="1:16" ht="9.9" hidden="1" customHeight="1" thickBot="1">
      <c r="A16" s="483"/>
      <c r="B16" s="484"/>
      <c r="C16" s="484"/>
      <c r="D16" s="484"/>
      <c r="E16" s="484"/>
      <c r="F16" s="484"/>
      <c r="G16" s="485"/>
      <c r="H16" s="485"/>
      <c r="I16" s="485"/>
      <c r="J16" s="485"/>
      <c r="K16" s="485"/>
      <c r="L16" s="486"/>
    </row>
    <row r="17" spans="1:12" ht="30" hidden="1" customHeight="1" thickBot="1">
      <c r="A17" s="487" t="s">
        <v>69</v>
      </c>
      <c r="B17" s="480"/>
      <c r="C17" s="480"/>
      <c r="D17" s="480"/>
      <c r="E17" s="480" t="s">
        <v>70</v>
      </c>
      <c r="F17" s="488"/>
      <c r="G17" s="489" t="e">
        <f>+#REF!-#REF!</f>
        <v>#REF!</v>
      </c>
      <c r="H17" s="489" t="e">
        <f>+#REF!-#REF!</f>
        <v>#REF!</v>
      </c>
      <c r="I17" s="489" t="e">
        <f>+#REF!-#REF!</f>
        <v>#REF!</v>
      </c>
      <c r="J17" s="489" t="e">
        <f>+#REF!-#REF!</f>
        <v>#REF!</v>
      </c>
      <c r="K17" s="489" t="e">
        <f>IF(#REF!=0,"-",+(J17-#REF!)/#REF!*100)</f>
        <v>#REF!</v>
      </c>
      <c r="L17" s="490"/>
    </row>
    <row r="18" spans="1:12" ht="15" customHeight="1">
      <c r="A18" s="491" t="s">
        <v>316</v>
      </c>
      <c r="B18" s="492"/>
      <c r="C18" s="492"/>
      <c r="D18" s="492"/>
      <c r="E18" s="492"/>
      <c r="F18" s="492"/>
      <c r="G18" s="492"/>
      <c r="H18" s="492"/>
      <c r="I18" s="492"/>
      <c r="J18" s="492"/>
      <c r="K18" s="492"/>
      <c r="L18" s="492"/>
    </row>
    <row r="19" spans="1:12" ht="15" customHeight="1">
      <c r="A19" s="491" t="s">
        <v>317</v>
      </c>
      <c r="B19" s="492"/>
      <c r="C19" s="492"/>
      <c r="D19" s="492"/>
      <c r="E19" s="492"/>
      <c r="F19" s="492"/>
      <c r="G19" s="492"/>
      <c r="H19" s="492"/>
      <c r="I19" s="492"/>
      <c r="J19" s="492"/>
      <c r="K19" s="492"/>
      <c r="L19" s="492"/>
    </row>
    <row r="20" spans="1:12" ht="15" customHeight="1">
      <c r="A20" s="491" t="s">
        <v>318</v>
      </c>
      <c r="B20" s="492"/>
      <c r="C20" s="492"/>
      <c r="D20" s="492"/>
      <c r="E20" s="492"/>
      <c r="F20" s="492"/>
      <c r="G20" s="492"/>
      <c r="H20" s="492"/>
      <c r="I20" s="492"/>
      <c r="J20" s="492"/>
      <c r="K20" s="492"/>
      <c r="L20" s="492"/>
    </row>
    <row r="21" spans="1:12" ht="15" customHeight="1">
      <c r="A21" s="491"/>
      <c r="B21" s="492"/>
      <c r="C21" s="492"/>
      <c r="D21" s="492"/>
      <c r="E21" s="492"/>
      <c r="F21" s="492"/>
      <c r="G21" s="492"/>
      <c r="H21" s="492"/>
      <c r="I21" s="492"/>
      <c r="J21" s="492"/>
      <c r="K21" s="492"/>
      <c r="L21" s="492"/>
    </row>
    <row r="22" spans="1:12" ht="18" customHeight="1">
      <c r="A22" s="296"/>
    </row>
  </sheetData>
  <mergeCells count="9">
    <mergeCell ref="B12:E12"/>
    <mergeCell ref="B13:E13"/>
    <mergeCell ref="A14:E14"/>
    <mergeCell ref="L3:L5"/>
    <mergeCell ref="B7:E7"/>
    <mergeCell ref="B8:E8"/>
    <mergeCell ref="B9:E9"/>
    <mergeCell ref="B10:E10"/>
    <mergeCell ref="B11:E11"/>
  </mergeCells>
  <phoneticPr fontId="5"/>
  <pageMargins left="0.70866141732283472" right="0.70866141732283472" top="0.74803149606299213" bottom="0.74803149606299213" header="0.31496062992125984" footer="0.31496062992125984"/>
  <pageSetup paperSize="9" scale="7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8"/>
  <sheetViews>
    <sheetView workbookViewId="0"/>
  </sheetViews>
  <sheetFormatPr defaultColWidth="9" defaultRowHeight="13.2"/>
  <cols>
    <col min="1" max="1" width="12.6640625" style="4" customWidth="1"/>
    <col min="2" max="6" width="9" style="4"/>
    <col min="7" max="7" width="38.6640625" style="4" bestFit="1" customWidth="1"/>
    <col min="8" max="16384" width="9" style="4"/>
  </cols>
  <sheetData>
    <row r="1" spans="1:7">
      <c r="A1" s="2" t="s">
        <v>90</v>
      </c>
      <c r="B1" s="2"/>
      <c r="C1" s="2"/>
      <c r="D1" s="2"/>
      <c r="E1" s="3"/>
      <c r="F1" s="42" t="s">
        <v>91</v>
      </c>
    </row>
    <row r="2" spans="1:7">
      <c r="A2" s="5" t="s">
        <v>92</v>
      </c>
      <c r="B2" s="5" t="s">
        <v>93</v>
      </c>
      <c r="C2" s="5" t="s">
        <v>94</v>
      </c>
      <c r="D2" s="5" t="s">
        <v>95</v>
      </c>
      <c r="E2" s="5" t="s">
        <v>96</v>
      </c>
      <c r="F2" s="5" t="s">
        <v>97</v>
      </c>
      <c r="G2" s="5" t="s">
        <v>98</v>
      </c>
    </row>
    <row r="3" spans="1:7">
      <c r="A3" s="6" t="s">
        <v>99</v>
      </c>
      <c r="B3" s="6">
        <v>4</v>
      </c>
      <c r="C3" s="6">
        <v>4.5</v>
      </c>
      <c r="D3" s="6">
        <v>5.5</v>
      </c>
      <c r="E3" s="6">
        <v>6.5</v>
      </c>
      <c r="F3" s="7">
        <f>E3-B3</f>
        <v>2.5</v>
      </c>
      <c r="G3" s="6"/>
    </row>
    <row r="4" spans="1:7">
      <c r="A4" s="8" t="s">
        <v>100</v>
      </c>
      <c r="B4" s="8">
        <v>1</v>
      </c>
      <c r="C4" s="8">
        <v>1</v>
      </c>
      <c r="D4" s="8">
        <v>1</v>
      </c>
      <c r="E4" s="8">
        <v>1</v>
      </c>
      <c r="F4" s="7">
        <f t="shared" ref="F4:F5" si="0">E4-B4</f>
        <v>0</v>
      </c>
      <c r="G4" s="9"/>
    </row>
    <row r="5" spans="1:7" ht="14.25" customHeight="1" thickBot="1">
      <c r="A5" s="10"/>
      <c r="B5" s="10">
        <v>0</v>
      </c>
      <c r="C5" s="10">
        <v>0</v>
      </c>
      <c r="D5" s="10">
        <v>0</v>
      </c>
      <c r="E5" s="10">
        <v>0</v>
      </c>
      <c r="F5" s="11">
        <f t="shared" si="0"/>
        <v>0</v>
      </c>
      <c r="G5" s="12"/>
    </row>
    <row r="6" spans="1:7" ht="39.9" customHeight="1" thickTop="1">
      <c r="A6" s="13" t="s">
        <v>101</v>
      </c>
      <c r="B6" s="14">
        <f>SUM(B3:B5)</f>
        <v>5</v>
      </c>
      <c r="C6" s="14">
        <f>SUM(C3:C5)</f>
        <v>5.5</v>
      </c>
      <c r="D6" s="14">
        <f>SUM(D3:D5)</f>
        <v>6.5</v>
      </c>
      <c r="E6" s="14">
        <f>SUM(E3:E5)</f>
        <v>7.5</v>
      </c>
      <c r="F6" s="14">
        <f>SUM(F3:F5)</f>
        <v>2.5</v>
      </c>
      <c r="G6" s="15"/>
    </row>
    <row r="7" spans="1:7" ht="39.9" customHeight="1">
      <c r="A7" s="16" t="s">
        <v>102</v>
      </c>
      <c r="B7" s="17">
        <v>4</v>
      </c>
      <c r="C7" s="17">
        <v>4.5</v>
      </c>
      <c r="D7" s="17">
        <v>5.5</v>
      </c>
      <c r="E7" s="17">
        <v>6.5</v>
      </c>
      <c r="F7" s="8">
        <f>E7-B7</f>
        <v>2.5</v>
      </c>
      <c r="G7" s="18"/>
    </row>
    <row r="8" spans="1:7" ht="14.25" customHeight="1">
      <c r="A8" s="19" t="s">
        <v>103</v>
      </c>
      <c r="B8" s="20"/>
      <c r="C8" s="20"/>
      <c r="D8" s="20"/>
      <c r="E8" s="20"/>
      <c r="F8" s="21"/>
    </row>
    <row r="9" spans="1:7">
      <c r="A9" s="21"/>
      <c r="B9" s="21"/>
      <c r="C9" s="21"/>
      <c r="D9" s="21"/>
      <c r="E9" s="21"/>
      <c r="F9" s="21"/>
    </row>
    <row r="12" spans="1:7">
      <c r="A12" s="41" t="s">
        <v>126</v>
      </c>
    </row>
    <row r="13" spans="1:7">
      <c r="A13" s="102" t="s">
        <v>104</v>
      </c>
      <c r="B13" s="102"/>
      <c r="C13" s="102"/>
      <c r="D13" s="22" t="s">
        <v>105</v>
      </c>
      <c r="E13" s="23"/>
      <c r="F13" s="102" t="s">
        <v>106</v>
      </c>
      <c r="G13" s="102"/>
    </row>
    <row r="14" spans="1:7">
      <c r="A14" s="103" t="s">
        <v>107</v>
      </c>
      <c r="B14" s="103"/>
      <c r="C14" s="103"/>
      <c r="D14" s="24"/>
      <c r="E14" s="23" t="s">
        <v>108</v>
      </c>
      <c r="F14" s="104" t="s">
        <v>109</v>
      </c>
      <c r="G14" s="104"/>
    </row>
    <row r="15" spans="1:7">
      <c r="A15" s="103" t="s">
        <v>110</v>
      </c>
      <c r="B15" s="103"/>
      <c r="C15" s="103"/>
      <c r="D15" s="24">
        <v>3</v>
      </c>
      <c r="E15" s="23" t="s">
        <v>108</v>
      </c>
      <c r="F15" s="104"/>
      <c r="G15" s="104"/>
    </row>
    <row r="16" spans="1:7">
      <c r="A16" s="103" t="s">
        <v>111</v>
      </c>
      <c r="B16" s="103"/>
      <c r="C16" s="103"/>
      <c r="D16" s="24"/>
      <c r="E16" s="23" t="s">
        <v>108</v>
      </c>
      <c r="F16" s="104"/>
      <c r="G16" s="104"/>
    </row>
    <row r="17" spans="1:7" ht="13.8" thickBot="1">
      <c r="A17" s="105" t="s">
        <v>112</v>
      </c>
      <c r="B17" s="105"/>
      <c r="C17" s="105"/>
      <c r="D17" s="25"/>
      <c r="E17" s="26" t="s">
        <v>108</v>
      </c>
      <c r="F17" s="104"/>
      <c r="G17" s="104"/>
    </row>
    <row r="18" spans="1:7" ht="13.8" thickTop="1">
      <c r="A18" s="106" t="s">
        <v>113</v>
      </c>
      <c r="B18" s="106"/>
      <c r="C18" s="106"/>
      <c r="D18" s="27">
        <f>SUM(D14:D17)</f>
        <v>3</v>
      </c>
      <c r="E18" s="28" t="s">
        <v>108</v>
      </c>
      <c r="F18" s="104"/>
      <c r="G18" s="104"/>
    </row>
  </sheetData>
  <mergeCells count="8">
    <mergeCell ref="A13:C13"/>
    <mergeCell ref="F13:G13"/>
    <mergeCell ref="A14:C14"/>
    <mergeCell ref="F14:G18"/>
    <mergeCell ref="A15:C15"/>
    <mergeCell ref="A16:C16"/>
    <mergeCell ref="A17:C17"/>
    <mergeCell ref="A18:C18"/>
  </mergeCells>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32"/>
  <sheetViews>
    <sheetView workbookViewId="0">
      <selection activeCell="A26" sqref="A26"/>
    </sheetView>
  </sheetViews>
  <sheetFormatPr defaultRowHeight="13.2"/>
  <cols>
    <col min="1" max="1" width="19.109375" bestFit="1" customWidth="1"/>
    <col min="2" max="5" width="9.21875" bestFit="1" customWidth="1"/>
    <col min="7" max="7" width="19.109375" customWidth="1"/>
    <col min="8" max="11" width="9.21875" bestFit="1" customWidth="1"/>
  </cols>
  <sheetData>
    <row r="1" spans="1:11">
      <c r="A1" t="s">
        <v>123</v>
      </c>
      <c r="G1" t="s">
        <v>124</v>
      </c>
    </row>
    <row r="2" spans="1:11">
      <c r="A2" s="36" t="s">
        <v>116</v>
      </c>
      <c r="B2" s="36" t="s">
        <v>117</v>
      </c>
      <c r="C2" s="36" t="s">
        <v>118</v>
      </c>
      <c r="D2" s="36" t="s">
        <v>119</v>
      </c>
      <c r="E2" s="36" t="s">
        <v>120</v>
      </c>
      <c r="G2" s="36" t="s">
        <v>116</v>
      </c>
      <c r="H2" s="36" t="s">
        <v>117</v>
      </c>
      <c r="I2" s="36" t="s">
        <v>118</v>
      </c>
      <c r="J2" s="36" t="s">
        <v>119</v>
      </c>
      <c r="K2" s="36" t="s">
        <v>120</v>
      </c>
    </row>
    <row r="3" spans="1:11">
      <c r="A3" s="29" t="s">
        <v>15</v>
      </c>
      <c r="B3" s="32">
        <v>100000</v>
      </c>
      <c r="C3" s="32">
        <v>110000</v>
      </c>
      <c r="D3" s="32">
        <v>120000</v>
      </c>
      <c r="E3" s="32">
        <v>140000</v>
      </c>
      <c r="G3" s="29" t="s">
        <v>79</v>
      </c>
      <c r="H3" s="32">
        <v>500000</v>
      </c>
      <c r="I3" s="32">
        <v>550000</v>
      </c>
      <c r="J3" s="32">
        <v>600000</v>
      </c>
      <c r="K3" s="32">
        <v>750000</v>
      </c>
    </row>
    <row r="4" spans="1:11">
      <c r="A4" s="29" t="s">
        <v>114</v>
      </c>
      <c r="B4" s="32">
        <v>100000</v>
      </c>
      <c r="C4" s="32">
        <v>110000</v>
      </c>
      <c r="D4" s="32">
        <v>120000</v>
      </c>
      <c r="E4" s="32">
        <v>140000</v>
      </c>
      <c r="G4" s="29" t="s">
        <v>20</v>
      </c>
      <c r="H4" s="32">
        <v>500000</v>
      </c>
      <c r="I4" s="32">
        <v>600000</v>
      </c>
      <c r="J4" s="32">
        <v>700000</v>
      </c>
      <c r="K4" s="32">
        <v>800000</v>
      </c>
    </row>
    <row r="5" spans="1:11">
      <c r="A5" s="29" t="s">
        <v>77</v>
      </c>
      <c r="B5" s="32">
        <v>80000</v>
      </c>
      <c r="C5" s="32">
        <v>100000</v>
      </c>
      <c r="D5" s="32">
        <v>110000</v>
      </c>
      <c r="E5" s="32">
        <v>140000</v>
      </c>
      <c r="G5" s="29" t="s">
        <v>18</v>
      </c>
      <c r="H5" s="32">
        <v>300000</v>
      </c>
      <c r="I5" s="32">
        <v>350000</v>
      </c>
      <c r="J5" s="32">
        <v>400000</v>
      </c>
      <c r="K5" s="32">
        <v>450000</v>
      </c>
    </row>
    <row r="6" spans="1:11">
      <c r="A6" s="29" t="s">
        <v>16</v>
      </c>
      <c r="B6" s="32">
        <v>600000</v>
      </c>
      <c r="C6" s="32">
        <v>750000</v>
      </c>
      <c r="D6" s="32">
        <v>900000</v>
      </c>
      <c r="E6" s="32">
        <v>1000000</v>
      </c>
      <c r="G6" s="29"/>
      <c r="H6" s="32"/>
      <c r="I6" s="32"/>
      <c r="J6" s="32"/>
      <c r="K6" s="32"/>
    </row>
    <row r="7" spans="1:11">
      <c r="A7" s="29" t="s">
        <v>78</v>
      </c>
      <c r="B7" s="32">
        <v>0</v>
      </c>
      <c r="C7" s="32">
        <v>0</v>
      </c>
      <c r="D7" s="32">
        <v>0</v>
      </c>
      <c r="E7" s="32">
        <v>0</v>
      </c>
      <c r="G7" s="29"/>
      <c r="H7" s="32"/>
      <c r="I7" s="32"/>
      <c r="J7" s="32"/>
      <c r="K7" s="32"/>
    </row>
    <row r="8" spans="1:11">
      <c r="A8" s="29" t="s">
        <v>19</v>
      </c>
      <c r="B8" s="32">
        <v>100000</v>
      </c>
      <c r="C8" s="32">
        <v>100000</v>
      </c>
      <c r="D8" s="32">
        <v>110000</v>
      </c>
      <c r="E8" s="32">
        <v>120000</v>
      </c>
      <c r="G8" s="29"/>
      <c r="H8" s="32"/>
      <c r="I8" s="32"/>
      <c r="J8" s="32"/>
      <c r="K8" s="32"/>
    </row>
    <row r="9" spans="1:11">
      <c r="A9" s="29" t="s">
        <v>79</v>
      </c>
      <c r="B9" s="32">
        <v>500000</v>
      </c>
      <c r="C9" s="32">
        <v>550000</v>
      </c>
      <c r="D9" s="32">
        <v>600000</v>
      </c>
      <c r="E9" s="32">
        <v>750000</v>
      </c>
      <c r="G9" s="29"/>
      <c r="H9" s="32"/>
      <c r="I9" s="32"/>
      <c r="J9" s="32"/>
      <c r="K9" s="32"/>
    </row>
    <row r="10" spans="1:11">
      <c r="A10" s="29" t="s">
        <v>17</v>
      </c>
      <c r="B10" s="32">
        <v>50000</v>
      </c>
      <c r="C10" s="32">
        <v>60000</v>
      </c>
      <c r="D10" s="32">
        <v>60000</v>
      </c>
      <c r="E10" s="32">
        <v>75000</v>
      </c>
      <c r="G10" s="29"/>
      <c r="H10" s="32"/>
      <c r="I10" s="32"/>
      <c r="J10" s="32"/>
      <c r="K10" s="32"/>
    </row>
    <row r="11" spans="1:11">
      <c r="A11" s="29" t="s">
        <v>20</v>
      </c>
      <c r="B11" s="32">
        <v>500000</v>
      </c>
      <c r="C11" s="32">
        <v>600000</v>
      </c>
      <c r="D11" s="32">
        <v>700000</v>
      </c>
      <c r="E11" s="32">
        <v>800000</v>
      </c>
      <c r="G11" s="29"/>
      <c r="H11" s="32"/>
      <c r="I11" s="32"/>
      <c r="J11" s="32"/>
      <c r="K11" s="32"/>
    </row>
    <row r="12" spans="1:11">
      <c r="A12" s="29" t="s">
        <v>18</v>
      </c>
      <c r="B12" s="32">
        <v>300000</v>
      </c>
      <c r="C12" s="32">
        <v>350000</v>
      </c>
      <c r="D12" s="32">
        <v>400000</v>
      </c>
      <c r="E12" s="32">
        <v>450000</v>
      </c>
      <c r="G12" s="29"/>
      <c r="H12" s="32"/>
      <c r="I12" s="32"/>
      <c r="J12" s="32"/>
      <c r="K12" s="32"/>
    </row>
    <row r="13" spans="1:11">
      <c r="A13" s="29" t="s">
        <v>58</v>
      </c>
      <c r="B13" s="32">
        <v>50000</v>
      </c>
      <c r="C13" s="32">
        <v>50000</v>
      </c>
      <c r="D13" s="32">
        <v>50000</v>
      </c>
      <c r="E13" s="32">
        <v>50000</v>
      </c>
      <c r="G13" s="29"/>
      <c r="H13" s="32"/>
      <c r="I13" s="32"/>
      <c r="J13" s="32"/>
      <c r="K13" s="32"/>
    </row>
    <row r="14" spans="1:11">
      <c r="A14" s="29" t="s">
        <v>22</v>
      </c>
      <c r="B14" s="32">
        <v>200000</v>
      </c>
      <c r="C14" s="32">
        <v>200000</v>
      </c>
      <c r="D14" s="32">
        <v>210000</v>
      </c>
      <c r="E14" s="32">
        <v>220000</v>
      </c>
      <c r="G14" s="29"/>
      <c r="H14" s="32"/>
      <c r="I14" s="32"/>
      <c r="J14" s="32"/>
      <c r="K14" s="32"/>
    </row>
    <row r="15" spans="1:11">
      <c r="A15" s="29" t="s">
        <v>11</v>
      </c>
      <c r="B15" s="32">
        <v>1000000</v>
      </c>
      <c r="C15" s="32">
        <v>1100000</v>
      </c>
      <c r="D15" s="32">
        <v>1200000</v>
      </c>
      <c r="E15" s="32">
        <v>1300000</v>
      </c>
      <c r="G15" s="29"/>
      <c r="H15" s="32"/>
      <c r="I15" s="32"/>
      <c r="J15" s="32"/>
      <c r="K15" s="32"/>
    </row>
    <row r="16" spans="1:11">
      <c r="A16" s="29" t="s">
        <v>51</v>
      </c>
      <c r="B16" s="32">
        <v>25000</v>
      </c>
      <c r="C16" s="32">
        <v>30000</v>
      </c>
      <c r="D16" s="32">
        <v>35000</v>
      </c>
      <c r="E16" s="32">
        <v>50000</v>
      </c>
      <c r="G16" s="29"/>
      <c r="H16" s="32"/>
      <c r="I16" s="32"/>
      <c r="J16" s="32"/>
      <c r="K16" s="32"/>
    </row>
    <row r="17" spans="1:11">
      <c r="A17" s="29" t="s">
        <v>59</v>
      </c>
      <c r="B17" s="32">
        <v>1200000</v>
      </c>
      <c r="C17" s="32">
        <v>1200000</v>
      </c>
      <c r="D17" s="32">
        <v>1200000</v>
      </c>
      <c r="E17" s="32">
        <v>1200000</v>
      </c>
      <c r="G17" s="29"/>
      <c r="H17" s="32"/>
      <c r="I17" s="32"/>
      <c r="J17" s="32"/>
      <c r="K17" s="32"/>
    </row>
    <row r="18" spans="1:11">
      <c r="A18" s="29" t="s">
        <v>80</v>
      </c>
      <c r="B18" s="32">
        <v>0</v>
      </c>
      <c r="C18" s="32">
        <v>0</v>
      </c>
      <c r="D18" s="32">
        <v>0</v>
      </c>
      <c r="E18" s="32">
        <v>0</v>
      </c>
      <c r="G18" s="29"/>
      <c r="H18" s="32"/>
      <c r="I18" s="32"/>
      <c r="J18" s="32"/>
      <c r="K18" s="32"/>
    </row>
    <row r="19" spans="1:11">
      <c r="A19" s="29" t="s">
        <v>21</v>
      </c>
      <c r="B19" s="32">
        <v>1000000</v>
      </c>
      <c r="C19" s="32">
        <v>1200000</v>
      </c>
      <c r="D19" s="32">
        <v>1400000</v>
      </c>
      <c r="E19" s="32">
        <v>1600000</v>
      </c>
      <c r="G19" s="29"/>
      <c r="H19" s="32"/>
      <c r="I19" s="32"/>
      <c r="J19" s="32"/>
      <c r="K19" s="32"/>
    </row>
    <row r="20" spans="1:11">
      <c r="A20" s="29" t="s">
        <v>23</v>
      </c>
      <c r="B20" s="32">
        <v>50000</v>
      </c>
      <c r="C20" s="32">
        <v>65000</v>
      </c>
      <c r="D20" s="32">
        <v>75000</v>
      </c>
      <c r="E20" s="32">
        <v>90000</v>
      </c>
      <c r="G20" s="29"/>
      <c r="H20" s="32"/>
      <c r="I20" s="32"/>
      <c r="J20" s="32"/>
      <c r="K20" s="32"/>
    </row>
    <row r="21" spans="1:11">
      <c r="A21" s="29" t="s">
        <v>86</v>
      </c>
      <c r="B21" s="32">
        <v>0</v>
      </c>
      <c r="C21" s="32">
        <v>0</v>
      </c>
      <c r="D21" s="32">
        <v>0</v>
      </c>
      <c r="E21" s="32">
        <v>0</v>
      </c>
      <c r="G21" s="29"/>
      <c r="H21" s="32"/>
      <c r="I21" s="32"/>
      <c r="J21" s="32"/>
      <c r="K21" s="32"/>
    </row>
    <row r="22" spans="1:11">
      <c r="A22" s="29" t="s">
        <v>87</v>
      </c>
      <c r="B22" s="32">
        <v>0</v>
      </c>
      <c r="C22" s="32">
        <v>0</v>
      </c>
      <c r="D22" s="32">
        <v>0</v>
      </c>
      <c r="E22" s="32">
        <v>0</v>
      </c>
      <c r="G22" s="29"/>
      <c r="H22" s="32"/>
      <c r="I22" s="32"/>
      <c r="J22" s="32"/>
      <c r="K22" s="32"/>
    </row>
    <row r="23" spans="1:11">
      <c r="A23" s="29" t="s">
        <v>88</v>
      </c>
      <c r="B23" s="32">
        <v>0</v>
      </c>
      <c r="C23" s="32">
        <v>0</v>
      </c>
      <c r="D23" s="32">
        <v>0</v>
      </c>
      <c r="E23" s="32">
        <v>0</v>
      </c>
      <c r="G23" s="29"/>
      <c r="H23" s="32"/>
      <c r="I23" s="32"/>
      <c r="J23" s="32"/>
      <c r="K23" s="32"/>
    </row>
    <row r="24" spans="1:11">
      <c r="A24" s="29" t="s">
        <v>89</v>
      </c>
      <c r="B24" s="32">
        <v>0</v>
      </c>
      <c r="C24" s="32">
        <v>0</v>
      </c>
      <c r="D24" s="32">
        <v>0</v>
      </c>
      <c r="E24" s="32">
        <v>0</v>
      </c>
      <c r="G24" s="29"/>
      <c r="H24" s="32"/>
      <c r="I24" s="32"/>
      <c r="J24" s="32"/>
      <c r="K24" s="32"/>
    </row>
    <row r="25" spans="1:11" ht="13.8" thickBot="1">
      <c r="A25" s="31" t="s">
        <v>81</v>
      </c>
      <c r="B25" s="33">
        <v>100000</v>
      </c>
      <c r="C25" s="33">
        <v>100000</v>
      </c>
      <c r="D25" s="33">
        <v>100000</v>
      </c>
      <c r="E25" s="33">
        <v>100000</v>
      </c>
      <c r="G25" s="31"/>
      <c r="H25" s="33"/>
      <c r="I25" s="33"/>
      <c r="J25" s="33"/>
      <c r="K25" s="33"/>
    </row>
    <row r="26" spans="1:11" ht="13.8" thickTop="1">
      <c r="A26" s="30" t="s">
        <v>115</v>
      </c>
      <c r="B26" s="34">
        <f>SUM(B3:B25)</f>
        <v>5955000</v>
      </c>
      <c r="C26" s="34">
        <f t="shared" ref="C26:E26" si="0">SUM(C3:C25)</f>
        <v>6675000</v>
      </c>
      <c r="D26" s="34">
        <f t="shared" si="0"/>
        <v>7390000</v>
      </c>
      <c r="E26" s="34">
        <f t="shared" si="0"/>
        <v>8225000</v>
      </c>
      <c r="G26" s="30" t="s">
        <v>115</v>
      </c>
      <c r="H26" s="34">
        <f>SUM(H3:H25)</f>
        <v>1300000</v>
      </c>
      <c r="I26" s="34">
        <f t="shared" ref="I26" si="1">SUM(I3:I25)</f>
        <v>1500000</v>
      </c>
      <c r="J26" s="34">
        <f t="shared" ref="J26" si="2">SUM(J3:J25)</f>
        <v>1700000</v>
      </c>
      <c r="K26" s="34">
        <f t="shared" ref="K26" si="3">SUM(K3:K25)</f>
        <v>2000000</v>
      </c>
    </row>
    <row r="27" spans="1:11">
      <c r="B27" s="35"/>
      <c r="C27" s="35"/>
      <c r="D27" s="35"/>
      <c r="E27" s="35"/>
      <c r="H27" s="35"/>
      <c r="I27" s="35"/>
      <c r="J27" s="35"/>
      <c r="K27" s="35"/>
    </row>
    <row r="28" spans="1:11">
      <c r="A28" s="29" t="s">
        <v>121</v>
      </c>
      <c r="B28" s="32">
        <v>400</v>
      </c>
      <c r="C28" s="32">
        <v>450</v>
      </c>
      <c r="D28" s="32">
        <v>550</v>
      </c>
      <c r="E28" s="32">
        <v>650</v>
      </c>
      <c r="G28" s="29" t="s">
        <v>121</v>
      </c>
      <c r="H28" s="32">
        <v>400</v>
      </c>
      <c r="I28" s="32">
        <v>450</v>
      </c>
      <c r="J28" s="32">
        <v>550</v>
      </c>
      <c r="K28" s="32">
        <v>650</v>
      </c>
    </row>
    <row r="29" spans="1:11" ht="13.8" thickBot="1">
      <c r="B29" s="35"/>
      <c r="C29" s="35"/>
      <c r="D29" s="35"/>
      <c r="E29" s="35"/>
      <c r="H29" s="35"/>
      <c r="I29" s="35"/>
      <c r="J29" s="35"/>
      <c r="K29" s="35"/>
    </row>
    <row r="30" spans="1:11" ht="13.8" thickBot="1">
      <c r="A30" s="38" t="s">
        <v>125</v>
      </c>
      <c r="B30" s="39">
        <f>ROUNDDOWN(B26/B28*10,0)</f>
        <v>148875</v>
      </c>
      <c r="C30" s="39">
        <f t="shared" ref="C30:E30" si="4">ROUNDDOWN(C26/C28*10,0)</f>
        <v>148333</v>
      </c>
      <c r="D30" s="39">
        <f t="shared" si="4"/>
        <v>134363</v>
      </c>
      <c r="E30" s="40">
        <f t="shared" si="4"/>
        <v>126538</v>
      </c>
      <c r="G30" s="38" t="s">
        <v>125</v>
      </c>
      <c r="H30" s="39">
        <f>ROUNDDOWN(H26/H28*10,0)</f>
        <v>32500</v>
      </c>
      <c r="I30" s="39">
        <f t="shared" ref="I30:K30" si="5">ROUNDDOWN(I26/I28*10,0)</f>
        <v>33333</v>
      </c>
      <c r="J30" s="39">
        <f t="shared" si="5"/>
        <v>30909</v>
      </c>
      <c r="K30" s="40">
        <f t="shared" si="5"/>
        <v>30769</v>
      </c>
    </row>
    <row r="32" spans="1:11">
      <c r="D32" s="1" t="s">
        <v>122</v>
      </c>
      <c r="E32" s="37">
        <f>(E30-B30)/B30</f>
        <v>-0.15003862300587742</v>
      </c>
      <c r="J32" s="1" t="s">
        <v>122</v>
      </c>
      <c r="K32" s="37">
        <f>(K30-H30)/H30</f>
        <v>-5.3261538461538464E-2</v>
      </c>
    </row>
  </sheetData>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M17"/>
  <sheetViews>
    <sheetView workbookViewId="0">
      <selection activeCell="L18" sqref="L18"/>
    </sheetView>
  </sheetViews>
  <sheetFormatPr defaultColWidth="9" defaultRowHeight="13.2"/>
  <cols>
    <col min="1" max="12" width="9" style="43"/>
    <col min="13" max="13" width="10" style="43" bestFit="1" customWidth="1"/>
    <col min="14" max="16384" width="9" style="43"/>
  </cols>
  <sheetData>
    <row r="1" spans="1:13">
      <c r="A1" s="65" t="s">
        <v>189</v>
      </c>
    </row>
    <row r="2" spans="1:13">
      <c r="A2" s="44" t="s">
        <v>127</v>
      </c>
      <c r="B2" s="44"/>
      <c r="C2" s="44"/>
      <c r="D2" s="44"/>
      <c r="E2" s="44"/>
      <c r="F2" s="44"/>
      <c r="G2" s="44"/>
      <c r="H2" s="44"/>
      <c r="I2" s="44"/>
      <c r="J2" s="44"/>
      <c r="K2" s="44"/>
    </row>
    <row r="3" spans="1:13">
      <c r="A3" s="107" t="s">
        <v>128</v>
      </c>
      <c r="B3" s="107"/>
      <c r="C3" s="107" t="s">
        <v>129</v>
      </c>
      <c r="D3" s="107"/>
      <c r="E3" s="107"/>
      <c r="F3" s="107"/>
      <c r="G3" s="107"/>
      <c r="H3" s="107" t="s">
        <v>130</v>
      </c>
      <c r="I3" s="107"/>
      <c r="J3" s="107"/>
      <c r="K3" s="107"/>
    </row>
    <row r="4" spans="1:13">
      <c r="A4" s="107"/>
      <c r="B4" s="107"/>
      <c r="C4" s="107" t="s">
        <v>131</v>
      </c>
      <c r="D4" s="107"/>
      <c r="E4" s="107"/>
      <c r="F4" s="108" t="s">
        <v>132</v>
      </c>
      <c r="G4" s="108" t="s">
        <v>133</v>
      </c>
      <c r="H4" s="107" t="s">
        <v>134</v>
      </c>
      <c r="I4" s="107"/>
      <c r="J4" s="107"/>
      <c r="K4" s="108" t="s">
        <v>135</v>
      </c>
    </row>
    <row r="5" spans="1:13" ht="24">
      <c r="A5" s="107"/>
      <c r="B5" s="107"/>
      <c r="C5" s="51" t="s">
        <v>136</v>
      </c>
      <c r="D5" s="51" t="s">
        <v>137</v>
      </c>
      <c r="E5" s="51" t="s">
        <v>138</v>
      </c>
      <c r="F5" s="108"/>
      <c r="G5" s="108"/>
      <c r="H5" s="45" t="s">
        <v>139</v>
      </c>
      <c r="I5" s="45" t="s">
        <v>140</v>
      </c>
      <c r="J5" s="45" t="s">
        <v>141</v>
      </c>
      <c r="K5" s="108"/>
    </row>
    <row r="6" spans="1:13">
      <c r="A6" s="110" t="s">
        <v>188</v>
      </c>
      <c r="B6" s="111" t="s">
        <v>142</v>
      </c>
      <c r="C6" s="112">
        <v>3.2</v>
      </c>
      <c r="D6" s="112">
        <v>8</v>
      </c>
      <c r="E6" s="112">
        <v>92</v>
      </c>
      <c r="F6" s="112" t="s">
        <v>143</v>
      </c>
      <c r="G6" s="112">
        <f>ROUNDDOWN(60/E6,2)</f>
        <v>0.65</v>
      </c>
      <c r="H6" s="113">
        <v>8</v>
      </c>
      <c r="I6" s="114">
        <f>J6/H6</f>
        <v>0.5</v>
      </c>
      <c r="J6" s="115">
        <v>4</v>
      </c>
      <c r="K6" s="113">
        <f>G6*J6</f>
        <v>2.6</v>
      </c>
      <c r="M6" s="109">
        <f>M9/(1/K9)*(1/K6)</f>
        <v>0.67692307692307674</v>
      </c>
    </row>
    <row r="7" spans="1:13">
      <c r="A7" s="110"/>
      <c r="B7" s="111"/>
      <c r="C7" s="112"/>
      <c r="D7" s="112"/>
      <c r="E7" s="112"/>
      <c r="F7" s="112"/>
      <c r="G7" s="112"/>
      <c r="H7" s="113"/>
      <c r="I7" s="114"/>
      <c r="J7" s="115"/>
      <c r="K7" s="113"/>
      <c r="M7" s="109"/>
    </row>
    <row r="8" spans="1:13">
      <c r="A8" s="110"/>
      <c r="B8" s="111"/>
      <c r="C8" s="112"/>
      <c r="D8" s="112"/>
      <c r="E8" s="112"/>
      <c r="F8" s="112"/>
      <c r="G8" s="112"/>
      <c r="H8" s="113"/>
      <c r="I8" s="114"/>
      <c r="J8" s="115"/>
      <c r="K8" s="113"/>
      <c r="M8" s="109"/>
    </row>
    <row r="9" spans="1:13">
      <c r="A9" s="110" t="s">
        <v>188</v>
      </c>
      <c r="B9" s="116" t="s">
        <v>144</v>
      </c>
      <c r="C9" s="112">
        <v>3.2</v>
      </c>
      <c r="D9" s="112">
        <v>8</v>
      </c>
      <c r="E9" s="112">
        <v>136</v>
      </c>
      <c r="F9" s="112" t="s">
        <v>143</v>
      </c>
      <c r="G9" s="112">
        <f>ROUNDDOWN(60/E9,2)</f>
        <v>0.44</v>
      </c>
      <c r="H9" s="113">
        <v>8</v>
      </c>
      <c r="I9" s="114">
        <f>J9/H9</f>
        <v>0.5</v>
      </c>
      <c r="J9" s="115">
        <v>4</v>
      </c>
      <c r="K9" s="113">
        <f>G9*J9</f>
        <v>1.76</v>
      </c>
      <c r="M9" s="109">
        <v>1</v>
      </c>
    </row>
    <row r="10" spans="1:13">
      <c r="A10" s="110"/>
      <c r="B10" s="111"/>
      <c r="C10" s="112"/>
      <c r="D10" s="112"/>
      <c r="E10" s="112"/>
      <c r="F10" s="112"/>
      <c r="G10" s="112"/>
      <c r="H10" s="113"/>
      <c r="I10" s="114"/>
      <c r="J10" s="115"/>
      <c r="K10" s="113"/>
      <c r="M10" s="109"/>
    </row>
    <row r="11" spans="1:13">
      <c r="A11" s="110"/>
      <c r="B11" s="111"/>
      <c r="C11" s="112"/>
      <c r="D11" s="112"/>
      <c r="E11" s="112"/>
      <c r="F11" s="112"/>
      <c r="G11" s="112"/>
      <c r="H11" s="113"/>
      <c r="I11" s="114"/>
      <c r="J11" s="115"/>
      <c r="K11" s="113"/>
      <c r="M11" s="109"/>
    </row>
    <row r="13" spans="1:13" ht="18">
      <c r="A13" s="117" t="s">
        <v>149</v>
      </c>
      <c r="B13" s="117"/>
      <c r="C13" s="117"/>
      <c r="D13" s="117"/>
      <c r="E13" s="117"/>
      <c r="F13" s="117"/>
      <c r="G13" s="117"/>
      <c r="H13" s="117"/>
      <c r="I13" s="117"/>
      <c r="J13" s="46">
        <f>K9/K6</f>
        <v>0.67692307692307685</v>
      </c>
      <c r="K13" s="47" t="s">
        <v>145</v>
      </c>
    </row>
    <row r="14" spans="1:13" ht="18">
      <c r="A14" s="117" t="s">
        <v>146</v>
      </c>
      <c r="B14" s="117"/>
      <c r="C14" s="117"/>
      <c r="D14" s="117"/>
      <c r="E14" s="117"/>
      <c r="F14" s="117"/>
      <c r="G14" s="117"/>
      <c r="H14" s="117"/>
      <c r="I14" s="117"/>
      <c r="J14" s="47">
        <v>5</v>
      </c>
      <c r="K14" s="47" t="s">
        <v>147</v>
      </c>
    </row>
    <row r="15" spans="1:13" ht="18">
      <c r="A15" s="117" t="s">
        <v>148</v>
      </c>
      <c r="B15" s="117"/>
      <c r="C15" s="117"/>
      <c r="D15" s="117"/>
      <c r="E15" s="117"/>
      <c r="F15" s="117"/>
      <c r="G15" s="117"/>
      <c r="H15" s="117"/>
      <c r="I15" s="117"/>
      <c r="J15" s="48">
        <f>J14*J13</f>
        <v>3.3846153846153841</v>
      </c>
      <c r="K15" s="47" t="s">
        <v>147</v>
      </c>
    </row>
    <row r="17" spans="9:11">
      <c r="I17" s="50" t="s">
        <v>122</v>
      </c>
      <c r="J17" s="49">
        <f>(J15-J14)/J14</f>
        <v>-0.32307692307692315</v>
      </c>
      <c r="K17" s="47" t="s">
        <v>42</v>
      </c>
    </row>
  </sheetData>
  <mergeCells count="35">
    <mergeCell ref="A13:I13"/>
    <mergeCell ref="A14:I14"/>
    <mergeCell ref="A15:I15"/>
    <mergeCell ref="G9:G11"/>
    <mergeCell ref="H9:H11"/>
    <mergeCell ref="I9:I11"/>
    <mergeCell ref="J9:J11"/>
    <mergeCell ref="K9:K11"/>
    <mergeCell ref="M9:M11"/>
    <mergeCell ref="A9:A11"/>
    <mergeCell ref="B9:B11"/>
    <mergeCell ref="C9:C11"/>
    <mergeCell ref="D9:D11"/>
    <mergeCell ref="E9:E11"/>
    <mergeCell ref="F9:F11"/>
    <mergeCell ref="M6:M8"/>
    <mergeCell ref="A6:A8"/>
    <mergeCell ref="B6:B8"/>
    <mergeCell ref="C6:C8"/>
    <mergeCell ref="D6:D8"/>
    <mergeCell ref="E6:E8"/>
    <mergeCell ref="F6:F8"/>
    <mergeCell ref="G6:G8"/>
    <mergeCell ref="H6:H8"/>
    <mergeCell ref="I6:I8"/>
    <mergeCell ref="J6:J8"/>
    <mergeCell ref="K6:K8"/>
    <mergeCell ref="A3:B5"/>
    <mergeCell ref="C3:G3"/>
    <mergeCell ref="H3:K3"/>
    <mergeCell ref="C4:E4"/>
    <mergeCell ref="F4:F5"/>
    <mergeCell ref="G4:G5"/>
    <mergeCell ref="H4:J4"/>
    <mergeCell ref="K4:K5"/>
  </mergeCells>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H20"/>
  <sheetViews>
    <sheetView view="pageBreakPreview" zoomScaleNormal="100" zoomScaleSheetLayoutView="100" workbookViewId="0">
      <selection activeCell="E4" sqref="E4:G4"/>
    </sheetView>
  </sheetViews>
  <sheetFormatPr defaultColWidth="9" defaultRowHeight="13.2"/>
  <cols>
    <col min="1" max="1" width="9" style="52"/>
    <col min="2" max="2" width="29.33203125" style="52" customWidth="1"/>
    <col min="3" max="3" width="15.33203125" style="52" customWidth="1"/>
    <col min="4" max="4" width="24.44140625" style="52" customWidth="1"/>
    <col min="5" max="5" width="16.21875" style="52" customWidth="1"/>
    <col min="6" max="6" width="13.88671875" style="52" customWidth="1"/>
    <col min="7" max="7" width="55" style="52" customWidth="1"/>
    <col min="8" max="8" width="27.44140625" style="52" customWidth="1"/>
    <col min="9" max="16384" width="9" style="52"/>
  </cols>
  <sheetData>
    <row r="1" spans="2:8" ht="36" customHeight="1">
      <c r="B1" s="64" t="s">
        <v>150</v>
      </c>
      <c r="C1" s="63"/>
      <c r="D1" s="63"/>
      <c r="E1" s="63"/>
      <c r="F1" s="63"/>
      <c r="G1" s="63"/>
    </row>
    <row r="2" spans="2:8" ht="36" customHeight="1">
      <c r="B2" s="134" t="s">
        <v>151</v>
      </c>
      <c r="C2" s="135"/>
      <c r="D2" s="135"/>
      <c r="E2" s="133" t="s">
        <v>152</v>
      </c>
      <c r="F2" s="133"/>
      <c r="G2" s="133"/>
    </row>
    <row r="3" spans="2:8" ht="36" customHeight="1">
      <c r="B3" s="133" t="s">
        <v>153</v>
      </c>
      <c r="C3" s="133"/>
      <c r="D3" s="133"/>
      <c r="E3" s="133" t="s">
        <v>152</v>
      </c>
      <c r="F3" s="133"/>
      <c r="G3" s="133"/>
    </row>
    <row r="4" spans="2:8" ht="36" customHeight="1">
      <c r="B4" s="133" t="s">
        <v>154</v>
      </c>
      <c r="C4" s="133"/>
      <c r="D4" s="133"/>
      <c r="E4" s="133" t="s">
        <v>152</v>
      </c>
      <c r="F4" s="133"/>
      <c r="G4" s="133"/>
    </row>
    <row r="5" spans="2:8" ht="36" customHeight="1">
      <c r="B5" s="133"/>
      <c r="C5" s="133"/>
      <c r="D5" s="133"/>
      <c r="E5" s="133" t="s">
        <v>155</v>
      </c>
      <c r="F5" s="133"/>
      <c r="G5" s="53" t="s">
        <v>156</v>
      </c>
    </row>
    <row r="6" spans="2:8" ht="36" customHeight="1">
      <c r="B6" s="119" t="s">
        <v>157</v>
      </c>
      <c r="C6" s="133" t="s">
        <v>158</v>
      </c>
      <c r="D6" s="54" t="s">
        <v>159</v>
      </c>
      <c r="E6" s="53">
        <v>4</v>
      </c>
      <c r="F6" s="53" t="s">
        <v>160</v>
      </c>
      <c r="G6" s="53" t="s">
        <v>161</v>
      </c>
    </row>
    <row r="7" spans="2:8" ht="36" customHeight="1">
      <c r="B7" s="119"/>
      <c r="C7" s="133"/>
      <c r="D7" s="54" t="s">
        <v>162</v>
      </c>
      <c r="E7" s="55">
        <v>10</v>
      </c>
      <c r="F7" s="53" t="s">
        <v>163</v>
      </c>
      <c r="G7" s="56"/>
      <c r="H7" s="52" t="s">
        <v>164</v>
      </c>
    </row>
    <row r="8" spans="2:8" ht="36" customHeight="1">
      <c r="B8" s="119"/>
      <c r="C8" s="136" t="s">
        <v>165</v>
      </c>
      <c r="D8" s="137"/>
      <c r="E8" s="57">
        <f>60/E7/10</f>
        <v>0.6</v>
      </c>
      <c r="F8" s="53" t="s">
        <v>166</v>
      </c>
      <c r="G8" s="58"/>
    </row>
    <row r="9" spans="2:8" ht="36" customHeight="1">
      <c r="B9" s="119" t="s">
        <v>167</v>
      </c>
      <c r="C9" s="133" t="s">
        <v>168</v>
      </c>
      <c r="D9" s="54" t="s">
        <v>169</v>
      </c>
      <c r="E9" s="53">
        <v>8</v>
      </c>
      <c r="F9" s="53" t="s">
        <v>147</v>
      </c>
      <c r="G9" s="53"/>
    </row>
    <row r="10" spans="2:8" ht="36" customHeight="1">
      <c r="B10" s="119"/>
      <c r="C10" s="133"/>
      <c r="D10" s="54" t="s">
        <v>170</v>
      </c>
      <c r="E10" s="59">
        <v>50</v>
      </c>
      <c r="F10" s="53" t="s">
        <v>145</v>
      </c>
      <c r="G10" s="58"/>
    </row>
    <row r="11" spans="2:8" ht="36" customHeight="1">
      <c r="B11" s="119"/>
      <c r="C11" s="133"/>
      <c r="D11" s="56" t="s">
        <v>171</v>
      </c>
      <c r="E11" s="57">
        <f>E9*E10/100</f>
        <v>4</v>
      </c>
      <c r="F11" s="53" t="s">
        <v>147</v>
      </c>
      <c r="G11" s="53"/>
    </row>
    <row r="12" spans="2:8" ht="36" customHeight="1">
      <c r="B12" s="119"/>
      <c r="C12" s="119" t="s">
        <v>172</v>
      </c>
      <c r="D12" s="119"/>
      <c r="E12" s="57">
        <f>ROUNDDOWN(E8*E11,2)</f>
        <v>2.4</v>
      </c>
      <c r="F12" s="53" t="s">
        <v>173</v>
      </c>
      <c r="G12" s="56"/>
      <c r="H12" s="60"/>
    </row>
    <row r="13" spans="2:8" ht="36" customHeight="1">
      <c r="B13" s="123" t="s">
        <v>174</v>
      </c>
      <c r="C13" s="126" t="s">
        <v>175</v>
      </c>
      <c r="D13" s="54" t="s">
        <v>176</v>
      </c>
      <c r="E13" s="128">
        <v>44571</v>
      </c>
      <c r="F13" s="129"/>
      <c r="G13" s="61"/>
    </row>
    <row r="14" spans="2:8" ht="36" customHeight="1">
      <c r="B14" s="124"/>
      <c r="C14" s="127"/>
      <c r="D14" s="54" t="s">
        <v>177</v>
      </c>
      <c r="E14" s="130">
        <v>44651</v>
      </c>
      <c r="F14" s="131"/>
      <c r="G14" s="61"/>
    </row>
    <row r="15" spans="2:8" ht="36" customHeight="1">
      <c r="B15" s="124"/>
      <c r="C15" s="132" t="s">
        <v>178</v>
      </c>
      <c r="D15" s="132"/>
      <c r="E15" s="62">
        <f>_xlfn.DAYS(E14,E13)</f>
        <v>80</v>
      </c>
      <c r="F15" s="62" t="s">
        <v>179</v>
      </c>
      <c r="G15" s="62"/>
    </row>
    <row r="16" spans="2:8" ht="36" customHeight="1">
      <c r="B16" s="124"/>
      <c r="C16" s="132" t="s">
        <v>180</v>
      </c>
      <c r="D16" s="132"/>
      <c r="E16" s="59">
        <v>45</v>
      </c>
      <c r="F16" s="53" t="s">
        <v>145</v>
      </c>
      <c r="G16" s="58"/>
    </row>
    <row r="17" spans="2:7" ht="36" customHeight="1">
      <c r="B17" s="125"/>
      <c r="C17" s="132" t="s">
        <v>181</v>
      </c>
      <c r="D17" s="132"/>
      <c r="E17" s="57">
        <f>E15*E16/100</f>
        <v>36</v>
      </c>
      <c r="F17" s="53" t="s">
        <v>179</v>
      </c>
      <c r="G17" s="53"/>
    </row>
    <row r="18" spans="2:7" ht="36" customHeight="1">
      <c r="B18" s="118" t="s">
        <v>182</v>
      </c>
      <c r="C18" s="119"/>
      <c r="D18" s="119"/>
      <c r="E18" s="57">
        <f>E12*E17</f>
        <v>86.399999999999991</v>
      </c>
      <c r="F18" s="53" t="s">
        <v>183</v>
      </c>
      <c r="G18" s="53"/>
    </row>
    <row r="19" spans="2:7" ht="36" customHeight="1">
      <c r="B19" s="120" t="s">
        <v>184</v>
      </c>
      <c r="C19" s="121"/>
      <c r="D19" s="122"/>
      <c r="E19" s="53">
        <v>90</v>
      </c>
      <c r="F19" s="53" t="s">
        <v>183</v>
      </c>
      <c r="G19" s="53"/>
    </row>
    <row r="20" spans="2:7" ht="36" customHeight="1">
      <c r="B20" s="119" t="s">
        <v>185</v>
      </c>
      <c r="C20" s="119"/>
      <c r="D20" s="119"/>
      <c r="E20" s="57">
        <f>E19/E18</f>
        <v>1.0416666666666667</v>
      </c>
      <c r="F20" s="53" t="s">
        <v>186</v>
      </c>
      <c r="G20" s="53" t="s">
        <v>187</v>
      </c>
    </row>
  </sheetData>
  <mergeCells count="24">
    <mergeCell ref="B9:B12"/>
    <mergeCell ref="C9:C11"/>
    <mergeCell ref="C12:D12"/>
    <mergeCell ref="B2:D2"/>
    <mergeCell ref="E2:G2"/>
    <mergeCell ref="B3:D3"/>
    <mergeCell ref="E3:G3"/>
    <mergeCell ref="B4:D4"/>
    <mergeCell ref="E4:G4"/>
    <mergeCell ref="B5:D5"/>
    <mergeCell ref="E5:F5"/>
    <mergeCell ref="B6:B8"/>
    <mergeCell ref="C6:C7"/>
    <mergeCell ref="C8:D8"/>
    <mergeCell ref="E13:F13"/>
    <mergeCell ref="E14:F14"/>
    <mergeCell ref="C15:D15"/>
    <mergeCell ref="C16:D16"/>
    <mergeCell ref="C17:D17"/>
    <mergeCell ref="B18:D18"/>
    <mergeCell ref="B19:D19"/>
    <mergeCell ref="B20:D20"/>
    <mergeCell ref="B13:B17"/>
    <mergeCell ref="C13:C1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付加価値額計画</vt:lpstr>
      <vt:lpstr>農業原価</vt:lpstr>
      <vt:lpstr>一般管理費</vt:lpstr>
      <vt:lpstr>販売計画</vt:lpstr>
      <vt:lpstr>雑収入明細</vt:lpstr>
      <vt:lpstr>経営面積の拡大</vt:lpstr>
      <vt:lpstr>経営コスト</vt:lpstr>
      <vt:lpstr>労働時間の縮減</vt:lpstr>
      <vt:lpstr>規模決定資料</vt:lpstr>
      <vt:lpstr>実作業率</vt:lpstr>
      <vt:lpstr>一般管理費!Print_Area</vt:lpstr>
      <vt:lpstr>規模決定資料!Print_Area</vt:lpstr>
      <vt:lpstr>雑収入明細!Print_Area</vt:lpstr>
      <vt:lpstr>農業原価!Print_Area</vt:lpstr>
      <vt:lpstr>販売計画!Print_Area</vt:lpstr>
      <vt:lpstr>付加価値額計画!Print_Area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斉藤 桂輔</cp:lastModifiedBy>
  <cp:lastPrinted>2022-07-06T18:03:27Z</cp:lastPrinted>
  <dcterms:created xsi:type="dcterms:W3CDTF">2007-04-09T04:49:51Z</dcterms:created>
  <dcterms:modified xsi:type="dcterms:W3CDTF">2024-01-31T07:40:16Z</dcterms:modified>
</cp:coreProperties>
</file>