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-5 担い手育成係\005_国補助事業（担い手育成担当）\002-01_農地利用効率化等支援交付金（旧強い農業）\R6\"/>
    </mc:Choice>
  </mc:AlternateContent>
  <bookViews>
    <workbookView xWindow="0" yWindow="0" windowWidth="20496" windowHeight="7536" tabRatio="811"/>
  </bookViews>
  <sheets>
    <sheet name="付加価値額計画（個人）" sheetId="33" r:id="rId1"/>
    <sheet name="販売計画" sheetId="25" r:id="rId2"/>
    <sheet name="雑収入明細" sheetId="39" r:id="rId3"/>
    <sheet name="経営面積の拡大" sheetId="38" r:id="rId4"/>
    <sheet name="経営コスト" sheetId="41" r:id="rId5"/>
    <sheet name="労働時間の縮減" sheetId="42" r:id="rId6"/>
    <sheet name="規模決定資料" sheetId="43" r:id="rId7"/>
    <sheet name="実作業率" sheetId="44" r:id="rId8"/>
  </sheets>
  <externalReferences>
    <externalReference r:id="rId9"/>
  </externalReferences>
  <definedNames>
    <definedName name="_xlnm.Print_Area" localSheetId="6">規模決定資料!$A$1:$G$20</definedName>
    <definedName name="_xlnm.Print_Area" localSheetId="2">雑収入明細!$A$1:$L$21</definedName>
    <definedName name="_xlnm.Print_Area" localSheetId="1">販売計画!$A$1:$N$42</definedName>
    <definedName name="_xlnm.Print_Area" localSheetId="0">'付加価値額計画（個人）'!$A$1:$M$55</definedName>
    <definedName name="管轄局" localSheetId="2">[1]Sheet1!$B$3:$B$11</definedName>
    <definedName name="管轄局" localSheetId="7">#REF!</definedName>
    <definedName name="管轄局">#REF!</definedName>
    <definedName name="政策目的" localSheetId="2">[1]Sheet1!$G$3:$G$5</definedName>
    <definedName name="政策目的" localSheetId="7">#REF!</definedName>
    <definedName name="政策目的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44" l="1"/>
  <c r="C32" i="44" s="1"/>
  <c r="C33" i="44" s="1"/>
  <c r="H14" i="44"/>
  <c r="C17" i="44" s="1"/>
  <c r="C18" i="44" s="1"/>
  <c r="E17" i="43" l="1"/>
  <c r="E15" i="43"/>
  <c r="E11" i="43"/>
  <c r="E12" i="43" s="1"/>
  <c r="E18" i="43" s="1"/>
  <c r="E20" i="43" s="1"/>
  <c r="E8" i="43"/>
  <c r="J17" i="42" l="1"/>
  <c r="G9" i="42"/>
  <c r="G6" i="42"/>
  <c r="K9" i="42"/>
  <c r="K6" i="42"/>
  <c r="J13" i="42" s="1"/>
  <c r="J15" i="42" s="1"/>
  <c r="I6" i="42"/>
  <c r="M6" i="42"/>
  <c r="I9" i="42"/>
  <c r="K26" i="41" l="1"/>
  <c r="K30" i="41" s="1"/>
  <c r="J26" i="41"/>
  <c r="J30" i="41" s="1"/>
  <c r="I26" i="41"/>
  <c r="I30" i="41" s="1"/>
  <c r="H26" i="41"/>
  <c r="H30" i="41" s="1"/>
  <c r="E32" i="41"/>
  <c r="C30" i="41"/>
  <c r="D30" i="41"/>
  <c r="E30" i="41"/>
  <c r="B30" i="41"/>
  <c r="C26" i="41"/>
  <c r="D26" i="41"/>
  <c r="E26" i="41"/>
  <c r="B26" i="41"/>
  <c r="J17" i="39"/>
  <c r="I17" i="39"/>
  <c r="H17" i="39"/>
  <c r="G17" i="39"/>
  <c r="K17" i="39" s="1"/>
  <c r="J14" i="39"/>
  <c r="K13" i="33" s="1"/>
  <c r="I14" i="39"/>
  <c r="J13" i="33" s="1"/>
  <c r="H14" i="39"/>
  <c r="I13" i="33" s="1"/>
  <c r="G14" i="39"/>
  <c r="H13" i="33" s="1"/>
  <c r="J6" i="39"/>
  <c r="I6" i="39"/>
  <c r="H6" i="39"/>
  <c r="G6" i="39"/>
  <c r="H42" i="33"/>
  <c r="H18" i="33"/>
  <c r="K32" i="41" l="1"/>
  <c r="L39" i="25" l="1"/>
  <c r="J39" i="25"/>
  <c r="H39" i="25"/>
  <c r="F39" i="25"/>
  <c r="H7" i="25" l="1"/>
  <c r="L41" i="25" l="1"/>
  <c r="J41" i="25"/>
  <c r="H41" i="25"/>
  <c r="F41" i="25"/>
  <c r="D18" i="38"/>
  <c r="F7" i="38"/>
  <c r="E6" i="38"/>
  <c r="D6" i="38"/>
  <c r="C6" i="38"/>
  <c r="B6" i="38"/>
  <c r="F5" i="38"/>
  <c r="F4" i="38"/>
  <c r="F3" i="38"/>
  <c r="F6" i="38" s="1"/>
  <c r="F12" i="25" l="1"/>
  <c r="F14" i="25" s="1"/>
  <c r="L32" i="33" l="1"/>
  <c r="H42" i="25" l="1"/>
  <c r="L42" i="25" l="1"/>
  <c r="J42" i="25"/>
  <c r="F7" i="25"/>
  <c r="F9" i="25" s="1"/>
  <c r="F15" i="25" s="1"/>
  <c r="F18" i="25" l="1"/>
  <c r="H11" i="33" s="1"/>
  <c r="F42" i="25"/>
  <c r="I43" i="33" l="1"/>
  <c r="J43" i="33" s="1"/>
  <c r="G41" i="33"/>
  <c r="G42" i="33"/>
  <c r="G18" i="33" s="1"/>
  <c r="G14" i="33"/>
  <c r="G10" i="33" s="1"/>
  <c r="D30" i="25"/>
  <c r="D27" i="25"/>
  <c r="D24" i="25"/>
  <c r="D21" i="25"/>
  <c r="D35" i="25" s="1"/>
  <c r="D31" i="25" l="1"/>
  <c r="G8" i="33"/>
  <c r="D36" i="25" l="1"/>
  <c r="H14" i="33" l="1"/>
  <c r="H10" i="33" s="1"/>
  <c r="L23" i="33" l="1"/>
  <c r="L21" i="33"/>
  <c r="L34" i="33"/>
  <c r="L40" i="33"/>
  <c r="L39" i="33"/>
  <c r="L38" i="33"/>
  <c r="I42" i="33"/>
  <c r="K42" i="33"/>
  <c r="J42" i="33"/>
  <c r="L42" i="33" l="1"/>
  <c r="L15" i="33"/>
  <c r="L12" i="33"/>
  <c r="A8" i="33" l="1"/>
  <c r="L48" i="33" l="1"/>
  <c r="K46" i="33"/>
  <c r="J46" i="33"/>
  <c r="I46" i="33"/>
  <c r="H46" i="33"/>
  <c r="I44" i="33"/>
  <c r="J44" i="33" s="1"/>
  <c r="K44" i="33" s="1"/>
  <c r="L44" i="33" s="1"/>
  <c r="L37" i="33"/>
  <c r="L36" i="33"/>
  <c r="L35" i="33"/>
  <c r="L33" i="33"/>
  <c r="L31" i="33"/>
  <c r="L30" i="33"/>
  <c r="L29" i="33"/>
  <c r="L28" i="33"/>
  <c r="L27" i="33"/>
  <c r="L25" i="33"/>
  <c r="L24" i="33"/>
  <c r="L22" i="33"/>
  <c r="L20" i="33"/>
  <c r="L19" i="33"/>
  <c r="I18" i="33" l="1"/>
  <c r="L46" i="33"/>
  <c r="H8" i="33"/>
  <c r="L41" i="33"/>
  <c r="L26" i="33"/>
  <c r="K43" i="33" l="1"/>
  <c r="J18" i="33"/>
  <c r="L16" i="33"/>
  <c r="H50" i="33"/>
  <c r="K18" i="33" l="1"/>
  <c r="L43" i="33"/>
  <c r="L18" i="33" l="1"/>
  <c r="L30" i="25" l="1"/>
  <c r="J30" i="25"/>
  <c r="H30" i="25"/>
  <c r="F30" i="25"/>
  <c r="L27" i="25"/>
  <c r="J27" i="25"/>
  <c r="H27" i="25"/>
  <c r="F27" i="25"/>
  <c r="L24" i="25"/>
  <c r="J24" i="25"/>
  <c r="H24" i="25"/>
  <c r="F24" i="25"/>
  <c r="N21" i="25"/>
  <c r="N35" i="25" s="1"/>
  <c r="L21" i="25"/>
  <c r="L35" i="25" s="1"/>
  <c r="J21" i="25"/>
  <c r="J35" i="25" s="1"/>
  <c r="H21" i="25"/>
  <c r="H35" i="25" s="1"/>
  <c r="F21" i="25"/>
  <c r="F35" i="25" s="1"/>
  <c r="L12" i="25"/>
  <c r="L14" i="25" s="1"/>
  <c r="J12" i="25"/>
  <c r="J14" i="25" s="1"/>
  <c r="H12" i="25"/>
  <c r="H14" i="25" s="1"/>
  <c r="L7" i="25"/>
  <c r="L9" i="25" s="1"/>
  <c r="J7" i="25"/>
  <c r="J9" i="25" s="1"/>
  <c r="H9" i="25"/>
  <c r="J15" i="25" l="1"/>
  <c r="H15" i="25"/>
  <c r="L15" i="25"/>
  <c r="L13" i="33"/>
  <c r="F31" i="25"/>
  <c r="F36" i="25" s="1"/>
  <c r="H31" i="25"/>
  <c r="H32" i="25" s="1"/>
  <c r="J31" i="25"/>
  <c r="J32" i="25" s="1"/>
  <c r="L31" i="25"/>
  <c r="L32" i="25" s="1"/>
  <c r="J18" i="25" l="1"/>
  <c r="J11" i="33" s="1"/>
  <c r="L18" i="25"/>
  <c r="K11" i="33" s="1"/>
  <c r="H18" i="25"/>
  <c r="I11" i="33" s="1"/>
  <c r="H36" i="25"/>
  <c r="H37" i="25" s="1"/>
  <c r="I14" i="33"/>
  <c r="I10" i="33" s="1"/>
  <c r="L16" i="25"/>
  <c r="L36" i="25"/>
  <c r="L37" i="25" s="1"/>
  <c r="H16" i="25"/>
  <c r="J14" i="33" l="1"/>
  <c r="J10" i="33" s="1"/>
  <c r="J8" i="33" s="1"/>
  <c r="J36" i="25"/>
  <c r="J37" i="25" s="1"/>
  <c r="J16" i="25"/>
  <c r="I8" i="33"/>
  <c r="I50" i="33"/>
  <c r="K14" i="33"/>
  <c r="L11" i="33"/>
  <c r="J50" i="33" l="1"/>
  <c r="K10" i="33"/>
  <c r="K8" i="33" s="1"/>
  <c r="L8" i="33" s="1"/>
  <c r="L14" i="33"/>
  <c r="L10" i="33" l="1"/>
  <c r="K50" i="33"/>
  <c r="L50" i="33" s="1"/>
</calcChain>
</file>

<file path=xl/sharedStrings.xml><?xml version="1.0" encoding="utf-8"?>
<sst xmlns="http://schemas.openxmlformats.org/spreadsheetml/2006/main" count="541" uniqueCount="283">
  <si>
    <t>④</t>
    <phoneticPr fontId="4"/>
  </si>
  <si>
    <t>－</t>
  </si>
  <si>
    <t>生産規模</t>
    <rPh sb="0" eb="2">
      <t>セイサン</t>
    </rPh>
    <rPh sb="2" eb="4">
      <t>キボ</t>
    </rPh>
    <phoneticPr fontId="4"/>
  </si>
  <si>
    <t>単収</t>
    <rPh sb="0" eb="1">
      <t>タン</t>
    </rPh>
    <rPh sb="1" eb="2">
      <t>シュウ</t>
    </rPh>
    <phoneticPr fontId="4"/>
  </si>
  <si>
    <t>生産量</t>
    <rPh sb="0" eb="2">
      <t>セイサン</t>
    </rPh>
    <rPh sb="2" eb="3">
      <t>リョウ</t>
    </rPh>
    <phoneticPr fontId="4"/>
  </si>
  <si>
    <t>販売単価</t>
    <rPh sb="0" eb="2">
      <t>ハンバイ</t>
    </rPh>
    <rPh sb="2" eb="4">
      <t>タンカ</t>
    </rPh>
    <phoneticPr fontId="4"/>
  </si>
  <si>
    <t>円/kg</t>
    <rPh sb="0" eb="1">
      <t>エン</t>
    </rPh>
    <phoneticPr fontId="4"/>
  </si>
  <si>
    <t>販売額</t>
    <rPh sb="0" eb="2">
      <t>ハンバイ</t>
    </rPh>
    <rPh sb="2" eb="3">
      <t>ガク</t>
    </rPh>
    <phoneticPr fontId="4"/>
  </si>
  <si>
    <t>円</t>
    <rPh sb="0" eb="1">
      <t>エン</t>
    </rPh>
    <phoneticPr fontId="4"/>
  </si>
  <si>
    <t>製品名</t>
    <rPh sb="0" eb="3">
      <t>セイヒンメイ</t>
    </rPh>
    <phoneticPr fontId="4"/>
  </si>
  <si>
    <t>製造量</t>
    <rPh sb="0" eb="2">
      <t>セイゾウ</t>
    </rPh>
    <rPh sb="2" eb="3">
      <t>リョウ</t>
    </rPh>
    <phoneticPr fontId="4"/>
  </si>
  <si>
    <t>減価償却費</t>
    <rPh sb="0" eb="2">
      <t>ゲンカ</t>
    </rPh>
    <rPh sb="2" eb="5">
      <t>ショウキャクヒ</t>
    </rPh>
    <phoneticPr fontId="4"/>
  </si>
  <si>
    <t>現状</t>
    <rPh sb="0" eb="2">
      <t>ゲンジョウ</t>
    </rPh>
    <phoneticPr fontId="4"/>
  </si>
  <si>
    <t>１年度目</t>
    <rPh sb="1" eb="3">
      <t>ネンド</t>
    </rPh>
    <rPh sb="3" eb="4">
      <t>メ</t>
    </rPh>
    <phoneticPr fontId="4"/>
  </si>
  <si>
    <t>２年度目</t>
    <rPh sb="1" eb="3">
      <t>ネンド</t>
    </rPh>
    <rPh sb="3" eb="4">
      <t>メ</t>
    </rPh>
    <phoneticPr fontId="4"/>
  </si>
  <si>
    <t>租税公課</t>
    <rPh sb="0" eb="2">
      <t>ソゼイ</t>
    </rPh>
    <rPh sb="2" eb="4">
      <t>コウカ</t>
    </rPh>
    <phoneticPr fontId="4"/>
  </si>
  <si>
    <t>肥料費</t>
    <rPh sb="0" eb="3">
      <t>ヒリョウヒ</t>
    </rPh>
    <phoneticPr fontId="4"/>
  </si>
  <si>
    <t>諸材料費</t>
    <rPh sb="0" eb="1">
      <t>ショ</t>
    </rPh>
    <rPh sb="1" eb="4">
      <t>ザイリョウヒ</t>
    </rPh>
    <phoneticPr fontId="4"/>
  </si>
  <si>
    <t>動力光熱費</t>
    <rPh sb="0" eb="2">
      <t>ドウリョク</t>
    </rPh>
    <rPh sb="2" eb="5">
      <t>コウネツヒ</t>
    </rPh>
    <phoneticPr fontId="4"/>
  </si>
  <si>
    <t>農具費</t>
    <rPh sb="0" eb="2">
      <t>ノウグ</t>
    </rPh>
    <rPh sb="2" eb="3">
      <t>ヒ</t>
    </rPh>
    <phoneticPr fontId="4"/>
  </si>
  <si>
    <t>修繕費</t>
    <rPh sb="0" eb="3">
      <t>シュウゼンヒ</t>
    </rPh>
    <phoneticPr fontId="4"/>
  </si>
  <si>
    <t>地代・賃借料</t>
    <rPh sb="0" eb="2">
      <t>チダイ</t>
    </rPh>
    <rPh sb="3" eb="6">
      <t>チンシャクリョウ</t>
    </rPh>
    <phoneticPr fontId="4"/>
  </si>
  <si>
    <t>農業共済掛金</t>
    <rPh sb="0" eb="2">
      <t>ノウギョウ</t>
    </rPh>
    <rPh sb="2" eb="4">
      <t>キョウサイ</t>
    </rPh>
    <rPh sb="4" eb="6">
      <t>カケキン</t>
    </rPh>
    <phoneticPr fontId="4"/>
  </si>
  <si>
    <t>土地改良費</t>
    <rPh sb="0" eb="2">
      <t>トチ</t>
    </rPh>
    <rPh sb="2" eb="5">
      <t>カイリョウヒ</t>
    </rPh>
    <phoneticPr fontId="4"/>
  </si>
  <si>
    <t>ａ</t>
  </si>
  <si>
    <t>kg/10a</t>
  </si>
  <si>
    <t>kg</t>
  </si>
  <si>
    <t>円/kg</t>
  </si>
  <si>
    <t>円</t>
  </si>
  <si>
    <t>区　分</t>
    <rPh sb="0" eb="1">
      <t>ク</t>
    </rPh>
    <rPh sb="2" eb="3">
      <t>ブン</t>
    </rPh>
    <phoneticPr fontId="4"/>
  </si>
  <si>
    <t>根拠</t>
    <rPh sb="0" eb="2">
      <t>コンキョ</t>
    </rPh>
    <phoneticPr fontId="4"/>
  </si>
  <si>
    <t>①</t>
    <phoneticPr fontId="4"/>
  </si>
  <si>
    <t>ａ</t>
    <phoneticPr fontId="4"/>
  </si>
  <si>
    <t>②</t>
    <phoneticPr fontId="4"/>
  </si>
  <si>
    <t>kg/10a</t>
    <phoneticPr fontId="4"/>
  </si>
  <si>
    <t>①×②=③</t>
    <phoneticPr fontId="4"/>
  </si>
  <si>
    <t>kg</t>
    <phoneticPr fontId="4"/>
  </si>
  <si>
    <t>④</t>
    <phoneticPr fontId="4"/>
  </si>
  <si>
    <t>③×④</t>
    <phoneticPr fontId="4"/>
  </si>
  <si>
    <t>①</t>
    <phoneticPr fontId="4"/>
  </si>
  <si>
    <t>②</t>
    <phoneticPr fontId="4"/>
  </si>
  <si>
    <t>①×②=③</t>
    <phoneticPr fontId="4"/>
  </si>
  <si>
    <t>④</t>
    <phoneticPr fontId="4"/>
  </si>
  <si>
    <t>③×④</t>
    <phoneticPr fontId="4"/>
  </si>
  <si>
    <t>販売金額　計</t>
    <rPh sb="0" eb="2">
      <t>ハンバイ</t>
    </rPh>
    <rPh sb="2" eb="3">
      <t>キン</t>
    </rPh>
    <rPh sb="3" eb="4">
      <t>ガク</t>
    </rPh>
    <rPh sb="5" eb="6">
      <t>ケイ</t>
    </rPh>
    <phoneticPr fontId="4"/>
  </si>
  <si>
    <t>⑤</t>
    <phoneticPr fontId="4"/>
  </si>
  <si>
    <t>拡大率</t>
    <rPh sb="0" eb="3">
      <t>カクダイリツ</t>
    </rPh>
    <phoneticPr fontId="4"/>
  </si>
  <si>
    <t>－</t>
    <phoneticPr fontId="4"/>
  </si>
  <si>
    <t>％</t>
    <phoneticPr fontId="4"/>
  </si>
  <si>
    <t>【農産物加工品製造・販売の部】</t>
    <rPh sb="1" eb="4">
      <t>ノウサンブツ</t>
    </rPh>
    <rPh sb="4" eb="7">
      <t>カコウヒン</t>
    </rPh>
    <rPh sb="7" eb="9">
      <t>セイゾウ</t>
    </rPh>
    <rPh sb="10" eb="12">
      <t>ハンバイ</t>
    </rPh>
    <rPh sb="13" eb="14">
      <t>ブ</t>
    </rPh>
    <phoneticPr fontId="4"/>
  </si>
  <si>
    <t>①×②</t>
    <phoneticPr fontId="4"/>
  </si>
  <si>
    <t>kg</t>
    <phoneticPr fontId="4"/>
  </si>
  <si>
    <t>①×②</t>
    <phoneticPr fontId="4"/>
  </si>
  <si>
    <t>⑥</t>
    <phoneticPr fontId="4"/>
  </si>
  <si>
    <t>－</t>
    <phoneticPr fontId="4"/>
  </si>
  <si>
    <t>％</t>
    <phoneticPr fontId="4"/>
  </si>
  <si>
    <t>【販売金額　総計】</t>
    <rPh sb="1" eb="3">
      <t>ハンバイ</t>
    </rPh>
    <rPh sb="3" eb="4">
      <t>キン</t>
    </rPh>
    <rPh sb="4" eb="5">
      <t>ガク</t>
    </rPh>
    <rPh sb="6" eb="8">
      <t>ソウケイ</t>
    </rPh>
    <phoneticPr fontId="4"/>
  </si>
  <si>
    <t>⑤＋⑥</t>
    <phoneticPr fontId="4"/>
  </si>
  <si>
    <t>拡大率</t>
  </si>
  <si>
    <t>％</t>
  </si>
  <si>
    <t>販売計画より</t>
    <rPh sb="0" eb="2">
      <t>ハンバイ</t>
    </rPh>
    <rPh sb="2" eb="4">
      <t>ケイカク</t>
    </rPh>
    <phoneticPr fontId="4"/>
  </si>
  <si>
    <t>荷造運搬手数料</t>
    <rPh sb="0" eb="2">
      <t>ニヅク</t>
    </rPh>
    <rPh sb="2" eb="4">
      <t>ウンパン</t>
    </rPh>
    <rPh sb="4" eb="7">
      <t>テスウリョウ</t>
    </rPh>
    <phoneticPr fontId="4"/>
  </si>
  <si>
    <t>整備内容</t>
    <rPh sb="0" eb="2">
      <t>セイビ</t>
    </rPh>
    <rPh sb="2" eb="4">
      <t>ナイヨウ</t>
    </rPh>
    <phoneticPr fontId="4"/>
  </si>
  <si>
    <t>対象作物名</t>
    <rPh sb="0" eb="2">
      <t>タイショウ</t>
    </rPh>
    <rPh sb="2" eb="4">
      <t>サクモツ</t>
    </rPh>
    <rPh sb="4" eb="5">
      <t>メイ</t>
    </rPh>
    <phoneticPr fontId="4"/>
  </si>
  <si>
    <t>目標年度</t>
    <rPh sb="0" eb="2">
      <t>モクヒョウ</t>
    </rPh>
    <rPh sb="2" eb="4">
      <t>ネンド</t>
    </rPh>
    <phoneticPr fontId="4"/>
  </si>
  <si>
    <t>拡大率</t>
    <rPh sb="0" eb="2">
      <t>カクダイ</t>
    </rPh>
    <rPh sb="2" eb="3">
      <t>リツ</t>
    </rPh>
    <phoneticPr fontId="4"/>
  </si>
  <si>
    <t>備　考
（増減理由を記入）</t>
    <rPh sb="0" eb="1">
      <t>ソナエ</t>
    </rPh>
    <rPh sb="2" eb="3">
      <t>コウ</t>
    </rPh>
    <rPh sb="5" eb="7">
      <t>ゾウゲン</t>
    </rPh>
    <rPh sb="7" eb="9">
      <t>リユウ</t>
    </rPh>
    <rPh sb="10" eb="12">
      <t>キニュウ</t>
    </rPh>
    <phoneticPr fontId="4"/>
  </si>
  <si>
    <t>※必要に応じて項目を追加・修正して下さい</t>
    <rPh sb="1" eb="3">
      <t>ヒツヨウ</t>
    </rPh>
    <rPh sb="4" eb="5">
      <t>オウ</t>
    </rPh>
    <rPh sb="7" eb="9">
      <t>コウモク</t>
    </rPh>
    <rPh sb="10" eb="12">
      <t>ツイカ</t>
    </rPh>
    <rPh sb="13" eb="15">
      <t>シュウセイ</t>
    </rPh>
    <rPh sb="17" eb="18">
      <t>クダ</t>
    </rPh>
    <phoneticPr fontId="4"/>
  </si>
  <si>
    <t>作業用衣料費</t>
    <rPh sb="0" eb="2">
      <t>サギョウ</t>
    </rPh>
    <rPh sb="2" eb="3">
      <t>ヨウ</t>
    </rPh>
    <rPh sb="3" eb="6">
      <t>イリョウヒ</t>
    </rPh>
    <phoneticPr fontId="4"/>
  </si>
  <si>
    <t>雇人費（④）</t>
    <rPh sb="0" eb="1">
      <t>ヤト</t>
    </rPh>
    <rPh sb="1" eb="2">
      <t>ヒト</t>
    </rPh>
    <rPh sb="2" eb="3">
      <t>ヒ</t>
    </rPh>
    <phoneticPr fontId="4"/>
  </si>
  <si>
    <t>就業者数（人）</t>
    <rPh sb="0" eb="3">
      <t>シュウギョウシャ</t>
    </rPh>
    <rPh sb="3" eb="4">
      <t>スウ</t>
    </rPh>
    <rPh sb="5" eb="6">
      <t>ヒト</t>
    </rPh>
    <phoneticPr fontId="4"/>
  </si>
  <si>
    <t>※就業者1人当たりで目標設定しない場合は空欄</t>
    <rPh sb="1" eb="4">
      <t>シュウギョウシャ</t>
    </rPh>
    <rPh sb="5" eb="6">
      <t>ヒト</t>
    </rPh>
    <rPh sb="6" eb="7">
      <t>ア</t>
    </rPh>
    <phoneticPr fontId="4"/>
  </si>
  <si>
    <t>※１　現状値は青色申告決算書（損益計算書）から記入。</t>
    <rPh sb="3" eb="5">
      <t>ゲンジョウ</t>
    </rPh>
    <rPh sb="5" eb="6">
      <t>チ</t>
    </rPh>
    <rPh sb="7" eb="9">
      <t>アオイロ</t>
    </rPh>
    <rPh sb="9" eb="11">
      <t>シンコク</t>
    </rPh>
    <rPh sb="11" eb="14">
      <t>ケッサンショ</t>
    </rPh>
    <rPh sb="15" eb="17">
      <t>ソンエキ</t>
    </rPh>
    <rPh sb="17" eb="20">
      <t>ケイサンショ</t>
    </rPh>
    <rPh sb="23" eb="25">
      <t>キニュウ</t>
    </rPh>
    <phoneticPr fontId="4"/>
  </si>
  <si>
    <t>　　 　常時従事者でない者は、従事日数で人数換算。（240日・人/名）</t>
    <rPh sb="12" eb="13">
      <t>モノ</t>
    </rPh>
    <rPh sb="29" eb="30">
      <t>ニチ</t>
    </rPh>
    <rPh sb="31" eb="32">
      <t>ヒト</t>
    </rPh>
    <rPh sb="33" eb="34">
      <t>メイ</t>
    </rPh>
    <phoneticPr fontId="4"/>
  </si>
  <si>
    <t>（％）</t>
    <phoneticPr fontId="4"/>
  </si>
  <si>
    <t>（A）</t>
    <phoneticPr fontId="4"/>
  </si>
  <si>
    <t>（B）</t>
    <phoneticPr fontId="4"/>
  </si>
  <si>
    <t>（C）</t>
    <phoneticPr fontId="4"/>
  </si>
  <si>
    <t>（D）</t>
    <phoneticPr fontId="4"/>
  </si>
  <si>
    <t>（D-A)/（A）*100</t>
    <phoneticPr fontId="4"/>
  </si>
  <si>
    <t>種苗費</t>
    <phoneticPr fontId="4"/>
  </si>
  <si>
    <t>農業所得（円）</t>
    <rPh sb="0" eb="2">
      <t>ノウギョウ</t>
    </rPh>
    <rPh sb="2" eb="4">
      <t>ショトク</t>
    </rPh>
    <rPh sb="5" eb="6">
      <t>エン</t>
    </rPh>
    <phoneticPr fontId="4"/>
  </si>
  <si>
    <t>②－③</t>
    <phoneticPr fontId="4"/>
  </si>
  <si>
    <t xml:space="preserve">②－③＋④ </t>
    <phoneticPr fontId="4"/>
  </si>
  <si>
    <t>※減価償却費は自己資金による投資計画を含めて算定する</t>
    <rPh sb="1" eb="3">
      <t>ゲンカ</t>
    </rPh>
    <rPh sb="3" eb="6">
      <t>ショウキャクヒ</t>
    </rPh>
    <rPh sb="7" eb="9">
      <t>ジコ</t>
    </rPh>
    <rPh sb="9" eb="11">
      <t>シキン</t>
    </rPh>
    <rPh sb="14" eb="16">
      <t>トウシ</t>
    </rPh>
    <rPh sb="16" eb="18">
      <t>ケイカク</t>
    </rPh>
    <rPh sb="19" eb="20">
      <t>フク</t>
    </rPh>
    <rPh sb="22" eb="24">
      <t>サンテイ</t>
    </rPh>
    <phoneticPr fontId="4"/>
  </si>
  <si>
    <t>農産物販売金額合計</t>
    <rPh sb="0" eb="3">
      <t>ノウサンブツ</t>
    </rPh>
    <rPh sb="3" eb="5">
      <t>ハンバイ</t>
    </rPh>
    <rPh sb="5" eb="7">
      <t>キンガク</t>
    </rPh>
    <rPh sb="7" eb="9">
      <t>ゴウケイ</t>
    </rPh>
    <phoneticPr fontId="4"/>
  </si>
  <si>
    <t>家事消費・事業消費金額</t>
    <rPh sb="5" eb="7">
      <t>ジギョウ</t>
    </rPh>
    <rPh sb="7" eb="9">
      <t>ショウヒ</t>
    </rPh>
    <rPh sb="9" eb="11">
      <t>キンガク</t>
    </rPh>
    <phoneticPr fontId="4"/>
  </si>
  <si>
    <t>雑　収　入</t>
    <rPh sb="0" eb="1">
      <t>ザツ</t>
    </rPh>
    <rPh sb="2" eb="3">
      <t>オサム</t>
    </rPh>
    <rPh sb="4" eb="5">
      <t>ニュウ</t>
    </rPh>
    <phoneticPr fontId="4"/>
  </si>
  <si>
    <t>期首</t>
    <rPh sb="0" eb="2">
      <t>キシュ</t>
    </rPh>
    <phoneticPr fontId="4"/>
  </si>
  <si>
    <t>期末</t>
    <rPh sb="0" eb="2">
      <t>キマツ</t>
    </rPh>
    <phoneticPr fontId="4"/>
  </si>
  <si>
    <t>農産物の棚卸高</t>
    <rPh sb="0" eb="3">
      <t>ノウサンブツ</t>
    </rPh>
    <rPh sb="4" eb="6">
      <t>タナオロ</t>
    </rPh>
    <rPh sb="6" eb="7">
      <t>ダカ</t>
    </rPh>
    <phoneticPr fontId="4"/>
  </si>
  <si>
    <t>②</t>
    <phoneticPr fontId="4"/>
  </si>
  <si>
    <t>雑収入明細</t>
    <rPh sb="0" eb="1">
      <t>ザツ</t>
    </rPh>
    <rPh sb="1" eb="3">
      <t>シュウニュウ</t>
    </rPh>
    <rPh sb="3" eb="5">
      <t>メイサイ</t>
    </rPh>
    <phoneticPr fontId="4"/>
  </si>
  <si>
    <t>水田活用の直接支払交付金</t>
    <rPh sb="5" eb="7">
      <t>チョクセツ</t>
    </rPh>
    <rPh sb="7" eb="9">
      <t>シハラ</t>
    </rPh>
    <phoneticPr fontId="4"/>
  </si>
  <si>
    <t>③</t>
    <phoneticPr fontId="4"/>
  </si>
  <si>
    <t>①＋②＋③＋④</t>
    <phoneticPr fontId="4"/>
  </si>
  <si>
    <t>うち付加価値額に算入する雑収入</t>
    <rPh sb="2" eb="4">
      <t>フカ</t>
    </rPh>
    <rPh sb="4" eb="7">
      <t>カチガク</t>
    </rPh>
    <rPh sb="8" eb="10">
      <t>サンニュウ</t>
    </rPh>
    <rPh sb="12" eb="13">
      <t>ザツ</t>
    </rPh>
    <rPh sb="13" eb="15">
      <t>シュウニュウ</t>
    </rPh>
    <phoneticPr fontId="4"/>
  </si>
  <si>
    <t>※２　農業次世代人材投資事業（経営開始型）は算入しない。</t>
    <rPh sb="3" eb="5">
      <t>ノウギョウ</t>
    </rPh>
    <phoneticPr fontId="4"/>
  </si>
  <si>
    <t>※３　給与などの農外収入は、算入しない。</t>
    <phoneticPr fontId="4"/>
  </si>
  <si>
    <t>雑収入明細より</t>
    <rPh sb="0" eb="1">
      <t>ザツ</t>
    </rPh>
    <rPh sb="1" eb="3">
      <t>シュウニュウ</t>
    </rPh>
    <rPh sb="3" eb="5">
      <t>メイサイ</t>
    </rPh>
    <phoneticPr fontId="4"/>
  </si>
  <si>
    <t>付加価値額の拡大計画（個人事業者用）</t>
    <rPh sb="0" eb="2">
      <t>フカ</t>
    </rPh>
    <rPh sb="2" eb="5">
      <t>カチガク</t>
    </rPh>
    <rPh sb="6" eb="8">
      <t>カクダイ</t>
    </rPh>
    <rPh sb="8" eb="10">
      <t>ケイカク</t>
    </rPh>
    <rPh sb="11" eb="13">
      <t>コジン</t>
    </rPh>
    <rPh sb="13" eb="16">
      <t>ジギョウシャ</t>
    </rPh>
    <rPh sb="16" eb="17">
      <t>ヨウ</t>
    </rPh>
    <phoneticPr fontId="4"/>
  </si>
  <si>
    <t>素畜費</t>
    <rPh sb="0" eb="1">
      <t>ソ</t>
    </rPh>
    <rPh sb="1" eb="2">
      <t>チク</t>
    </rPh>
    <rPh sb="2" eb="3">
      <t>ヒ</t>
    </rPh>
    <phoneticPr fontId="4"/>
  </si>
  <si>
    <t>飼料費</t>
    <rPh sb="0" eb="3">
      <t>シリョウヒ</t>
    </rPh>
    <phoneticPr fontId="4"/>
  </si>
  <si>
    <t>農薬・衛生費</t>
    <rPh sb="0" eb="2">
      <t>ノウヤク</t>
    </rPh>
    <rPh sb="3" eb="6">
      <t>エイセイヒ</t>
    </rPh>
    <phoneticPr fontId="4"/>
  </si>
  <si>
    <t>利子割引料</t>
    <rPh sb="0" eb="2">
      <t>リシ</t>
    </rPh>
    <rPh sb="2" eb="5">
      <t>ワリビキリョウ</t>
    </rPh>
    <phoneticPr fontId="4"/>
  </si>
  <si>
    <t>農産物以外
の棚卸残高
（仕掛品）</t>
    <rPh sb="0" eb="3">
      <t>ノウサンブツ</t>
    </rPh>
    <rPh sb="3" eb="5">
      <t>イガイ</t>
    </rPh>
    <rPh sb="7" eb="9">
      <t>タナオロ</t>
    </rPh>
    <rPh sb="9" eb="10">
      <t>ザン</t>
    </rPh>
    <rPh sb="10" eb="11">
      <t>ダカ</t>
    </rPh>
    <rPh sb="13" eb="15">
      <t>シカ</t>
    </rPh>
    <rPh sb="15" eb="16">
      <t>ヒン</t>
    </rPh>
    <phoneticPr fontId="4"/>
  </si>
  <si>
    <t>雑費</t>
    <rPh sb="0" eb="2">
      <t>ザッピ</t>
    </rPh>
    <phoneticPr fontId="4"/>
  </si>
  <si>
    <t>※２　各種引当金・準備金等は、付加価値額に算入しないため、省略している。（基盤強化準備金、専従者給与は算入しない。）</t>
    <rPh sb="3" eb="5">
      <t>カクシュ</t>
    </rPh>
    <rPh sb="5" eb="8">
      <t>ヒキアテキン</t>
    </rPh>
    <rPh sb="9" eb="12">
      <t>ジュンビキン</t>
    </rPh>
    <rPh sb="12" eb="13">
      <t>トウ</t>
    </rPh>
    <rPh sb="15" eb="17">
      <t>フカ</t>
    </rPh>
    <rPh sb="17" eb="20">
      <t>カチガク</t>
    </rPh>
    <rPh sb="21" eb="23">
      <t>サンニュウ</t>
    </rPh>
    <rPh sb="29" eb="31">
      <t>ショウリャク</t>
    </rPh>
    <rPh sb="37" eb="39">
      <t>キバン</t>
    </rPh>
    <rPh sb="39" eb="41">
      <t>キョウカ</t>
    </rPh>
    <rPh sb="41" eb="44">
      <t>ジュンビキン</t>
    </rPh>
    <rPh sb="45" eb="48">
      <t>センジュウシャ</t>
    </rPh>
    <rPh sb="48" eb="50">
      <t>キュウヨ</t>
    </rPh>
    <rPh sb="51" eb="53">
      <t>サンニュウ</t>
    </rPh>
    <phoneticPr fontId="4"/>
  </si>
  <si>
    <t>※４　就業者数は、専従者給与の対象者を含む。</t>
    <rPh sb="3" eb="6">
      <t>シュウギョウシャ</t>
    </rPh>
    <rPh sb="6" eb="7">
      <t>スウ</t>
    </rPh>
    <phoneticPr fontId="4"/>
  </si>
  <si>
    <t>④人件費（雇人費）</t>
    <rPh sb="1" eb="4">
      <t>ジンケンヒ</t>
    </rPh>
    <phoneticPr fontId="4"/>
  </si>
  <si>
    <t>収入総額（円）　（4－5＋6)</t>
    <phoneticPr fontId="4"/>
  </si>
  <si>
    <t>小計（1＋2＋3）</t>
    <rPh sb="0" eb="2">
      <t>ショウケイ</t>
    </rPh>
    <phoneticPr fontId="4"/>
  </si>
  <si>
    <t>小  計</t>
    <rPh sb="0" eb="1">
      <t>ショウ</t>
    </rPh>
    <rPh sb="3" eb="4">
      <t>ケイ</t>
    </rPh>
    <phoneticPr fontId="4"/>
  </si>
  <si>
    <t>③</t>
    <phoneticPr fontId="4"/>
  </si>
  <si>
    <t>費用総額（円）　（30＋31－32）</t>
    <phoneticPr fontId="4"/>
  </si>
  <si>
    <t>※３　人件費（雇人費）には、賃金、雑給、給与、賞与、法定福利費、福利厚生費が含まれます。</t>
    <rPh sb="3" eb="6">
      <t>ジンケンヒ</t>
    </rPh>
    <rPh sb="7" eb="8">
      <t>ヤトイ</t>
    </rPh>
    <rPh sb="8" eb="9">
      <t>ニン</t>
    </rPh>
    <rPh sb="9" eb="10">
      <t>ヒ</t>
    </rPh>
    <rPh sb="14" eb="16">
      <t>チンギン</t>
    </rPh>
    <rPh sb="17" eb="19">
      <t>ザツキュウ</t>
    </rPh>
    <rPh sb="20" eb="22">
      <t>キュウヨ</t>
    </rPh>
    <rPh sb="23" eb="25">
      <t>ショウヨ</t>
    </rPh>
    <rPh sb="26" eb="28">
      <t>ホウテイ</t>
    </rPh>
    <rPh sb="28" eb="31">
      <t>フクリヒ</t>
    </rPh>
    <rPh sb="32" eb="34">
      <t>フクリ</t>
    </rPh>
    <rPh sb="34" eb="37">
      <t>コウセイヒ</t>
    </rPh>
    <rPh sb="38" eb="39">
      <t>フク</t>
    </rPh>
    <phoneticPr fontId="4"/>
  </si>
  <si>
    <t>⑦</t>
    <phoneticPr fontId="4"/>
  </si>
  <si>
    <t>※必要に応じて項目を追加・修正して下さい</t>
    <rPh sb="1" eb="3">
      <t>ヒツヨウ</t>
    </rPh>
    <rPh sb="4" eb="5">
      <t>オウ</t>
    </rPh>
    <rPh sb="7" eb="9">
      <t>コウモク</t>
    </rPh>
    <rPh sb="10" eb="12">
      <t>ツイカ</t>
    </rPh>
    <rPh sb="13" eb="15">
      <t>シュウセイ</t>
    </rPh>
    <rPh sb="17" eb="18">
      <t>クダ</t>
    </rPh>
    <phoneticPr fontId="7"/>
  </si>
  <si>
    <t>持続化給付金</t>
    <rPh sb="0" eb="6">
      <t>ジゾクカキュウフキン</t>
    </rPh>
    <phoneticPr fontId="4"/>
  </si>
  <si>
    <t>安定事業交付金等</t>
    <rPh sb="0" eb="2">
      <t>アンテイ</t>
    </rPh>
    <rPh sb="2" eb="4">
      <t>ジギョウ</t>
    </rPh>
    <rPh sb="4" eb="7">
      <t>コウフキン</t>
    </rPh>
    <rPh sb="7" eb="8">
      <t>トウ</t>
    </rPh>
    <phoneticPr fontId="4"/>
  </si>
  <si>
    <t>野菜段ボールなど</t>
    <rPh sb="0" eb="2">
      <t>ヤサイ</t>
    </rPh>
    <rPh sb="2" eb="3">
      <t>ダン</t>
    </rPh>
    <phoneticPr fontId="4"/>
  </si>
  <si>
    <t>水稲利用料など</t>
    <rPh sb="0" eb="2">
      <t>スイトウ</t>
    </rPh>
    <rPh sb="2" eb="5">
      <t>リヨウリョウ</t>
    </rPh>
    <phoneticPr fontId="4"/>
  </si>
  <si>
    <t>家事消費・事業消費金額</t>
    <phoneticPr fontId="4"/>
  </si>
  <si>
    <t>⑥</t>
    <phoneticPr fontId="4"/>
  </si>
  <si>
    <t>農産物販売金額合計</t>
    <phoneticPr fontId="4"/>
  </si>
  <si>
    <t>⑤-⑥</t>
    <phoneticPr fontId="4"/>
  </si>
  <si>
    <t>円</t>
    <rPh sb="0" eb="1">
      <t>エン</t>
    </rPh>
    <phoneticPr fontId="4"/>
  </si>
  <si>
    <t>経営面積(実面積)</t>
    <rPh sb="0" eb="4">
      <t>ケイエイメンセキ</t>
    </rPh>
    <rPh sb="5" eb="8">
      <t>ジツメンセキ</t>
    </rPh>
    <phoneticPr fontId="4"/>
  </si>
  <si>
    <t>生産規模合計（延べ作付面積）</t>
    <rPh sb="0" eb="2">
      <t>セイサン</t>
    </rPh>
    <rPh sb="2" eb="4">
      <t>キボ</t>
    </rPh>
    <rPh sb="4" eb="6">
      <t>ゴウケイ</t>
    </rPh>
    <rPh sb="7" eb="8">
      <t>ノ</t>
    </rPh>
    <rPh sb="9" eb="13">
      <t>サクツケメンセキ</t>
    </rPh>
    <phoneticPr fontId="4"/>
  </si>
  <si>
    <t>延べ作付面積－実面積</t>
    <rPh sb="0" eb="1">
      <t>ノ</t>
    </rPh>
    <rPh sb="2" eb="6">
      <t>サクツケメンセキ</t>
    </rPh>
    <rPh sb="7" eb="10">
      <t>ジツメンセキ</t>
    </rPh>
    <phoneticPr fontId="4"/>
  </si>
  <si>
    <t>※１　農業に関係する補助金等の収入を記入。</t>
    <rPh sb="15" eb="17">
      <t>シュウニュウ</t>
    </rPh>
    <phoneticPr fontId="4"/>
  </si>
  <si>
    <t>　市交付金　その他</t>
    <rPh sb="1" eb="2">
      <t>シ</t>
    </rPh>
    <rPh sb="2" eb="5">
      <t>コウフキン</t>
    </rPh>
    <rPh sb="8" eb="9">
      <t>タ</t>
    </rPh>
    <phoneticPr fontId="4"/>
  </si>
  <si>
    <t>事務通信費</t>
    <rPh sb="0" eb="5">
      <t>ジムツウシンヒ</t>
    </rPh>
    <phoneticPr fontId="4"/>
  </si>
  <si>
    <t>研修費</t>
    <rPh sb="0" eb="3">
      <t>ケンシュウヒ</t>
    </rPh>
    <phoneticPr fontId="4"/>
  </si>
  <si>
    <t>接待交際費</t>
    <rPh sb="0" eb="5">
      <t>セッタイコウサイヒ</t>
    </rPh>
    <phoneticPr fontId="4"/>
  </si>
  <si>
    <t>報酬手当</t>
    <rPh sb="0" eb="4">
      <t>ホウシュウテアテ</t>
    </rPh>
    <phoneticPr fontId="4"/>
  </si>
  <si>
    <t>裏作の面積</t>
    <rPh sb="0" eb="2">
      <t>ウラサク</t>
    </rPh>
    <rPh sb="3" eb="5">
      <t>メンセキ</t>
    </rPh>
    <phoneticPr fontId="4"/>
  </si>
  <si>
    <t>水稲</t>
    <rPh sb="0" eb="2">
      <t>スイトウ</t>
    </rPh>
    <phoneticPr fontId="4"/>
  </si>
  <si>
    <t>○○の導入</t>
    <rPh sb="3" eb="5">
      <t>ドウニュウ</t>
    </rPh>
    <phoneticPr fontId="4"/>
  </si>
  <si>
    <t>○○</t>
    <phoneticPr fontId="4"/>
  </si>
  <si>
    <t>経営面積拡大予定</t>
    <rPh sb="0" eb="2">
      <t>けいえい</t>
    </rPh>
    <rPh sb="2" eb="4">
      <t>めんせき</t>
    </rPh>
    <rPh sb="4" eb="6">
      <t>かくだい</t>
    </rPh>
    <rPh sb="6" eb="8">
      <t>よてい</t>
    </rPh>
    <phoneticPr fontId="27" type="Hiragana"/>
  </si>
  <si>
    <t>（ha）</t>
    <phoneticPr fontId="27" type="Hiragana"/>
  </si>
  <si>
    <t>作物</t>
    <rPh sb="0" eb="2">
      <t>さくもつ</t>
    </rPh>
    <phoneticPr fontId="27" type="Hiragana"/>
  </si>
  <si>
    <t>現状</t>
    <rPh sb="0" eb="2">
      <t>げんじょう</t>
    </rPh>
    <phoneticPr fontId="27" type="Hiragana"/>
  </si>
  <si>
    <t>１年目</t>
    <rPh sb="1" eb="3">
      <t>ねんめ</t>
    </rPh>
    <phoneticPr fontId="27" type="Hiragana"/>
  </si>
  <si>
    <t>２年目</t>
    <rPh sb="1" eb="3">
      <t>ねんめ</t>
    </rPh>
    <phoneticPr fontId="27" type="Hiragana"/>
  </si>
  <si>
    <t>３年目</t>
    <rPh sb="1" eb="3">
      <t>ねんめ</t>
    </rPh>
    <phoneticPr fontId="27" type="Hiragana"/>
  </si>
  <si>
    <t>増減</t>
    <rPh sb="0" eb="2">
      <t>ぞうげん</t>
    </rPh>
    <phoneticPr fontId="27" type="Hiragana"/>
  </si>
  <si>
    <t>備考</t>
    <rPh sb="0" eb="2">
      <t>びこう</t>
    </rPh>
    <phoneticPr fontId="27" type="Hiragana"/>
  </si>
  <si>
    <t>水稲</t>
    <rPh sb="0" eb="2">
      <t>すいとう</t>
    </rPh>
    <phoneticPr fontId="27" type="Hiragana"/>
  </si>
  <si>
    <t>麦</t>
    <rPh sb="0" eb="1">
      <t>むぎ</t>
    </rPh>
    <phoneticPr fontId="27" type="Hiragana"/>
  </si>
  <si>
    <t>延べ作付面積</t>
    <rPh sb="0" eb="1">
      <t>の</t>
    </rPh>
    <rPh sb="2" eb="4">
      <t>さくつけ</t>
    </rPh>
    <rPh sb="4" eb="6">
      <t>めんせき</t>
    </rPh>
    <phoneticPr fontId="27" type="Hiragana"/>
  </si>
  <si>
    <t>実面積
（目標値）</t>
    <rPh sb="0" eb="1">
      <t>じつ</t>
    </rPh>
    <rPh sb="1" eb="3">
      <t>めんせき</t>
    </rPh>
    <rPh sb="5" eb="7">
      <t>もくひょう</t>
    </rPh>
    <rPh sb="7" eb="8">
      <t>ち</t>
    </rPh>
    <phoneticPr fontId="27" type="Hiragana"/>
  </si>
  <si>
    <t>※現状値確認資料…農地基本台帳・中間管理事業対象農地一覧</t>
    <phoneticPr fontId="27" type="Hiragana"/>
  </si>
  <si>
    <t>確保予定農地の内容</t>
    <rPh sb="0" eb="2">
      <t>かくほ</t>
    </rPh>
    <rPh sb="2" eb="4">
      <t>よてい</t>
    </rPh>
    <rPh sb="4" eb="6">
      <t>のうち</t>
    </rPh>
    <rPh sb="7" eb="9">
      <t>ないよう</t>
    </rPh>
    <phoneticPr fontId="27" type="Hiragana"/>
  </si>
  <si>
    <t>面積</t>
    <rPh sb="0" eb="2">
      <t>めんせき</t>
    </rPh>
    <phoneticPr fontId="27" type="Hiragana"/>
  </si>
  <si>
    <t>詳細</t>
    <rPh sb="0" eb="2">
      <t>しょうさい</t>
    </rPh>
    <phoneticPr fontId="27" type="Hiragana"/>
  </si>
  <si>
    <t>離農した法人の農地</t>
    <rPh sb="0" eb="2">
      <t>りのう</t>
    </rPh>
    <rPh sb="4" eb="6">
      <t>ほうじん</t>
    </rPh>
    <rPh sb="7" eb="9">
      <t>のうち</t>
    </rPh>
    <phoneticPr fontId="27" type="Hiragana"/>
  </si>
  <si>
    <t>ha</t>
    <phoneticPr fontId="27" type="Hiragana"/>
  </si>
  <si>
    <t>（例）現在、○○地区在住の3名の方から、同地区内農地の貸付希望の話を伺っており、当該農地を確保する計画である。</t>
    <rPh sb="1" eb="2">
      <t>れい</t>
    </rPh>
    <rPh sb="20" eb="23">
      <t>どうちく</t>
    </rPh>
    <rPh sb="23" eb="24">
      <t>ない</t>
    </rPh>
    <rPh sb="24" eb="26">
      <t>のうち</t>
    </rPh>
    <rPh sb="34" eb="35">
      <t>うかが</t>
    </rPh>
    <rPh sb="40" eb="42">
      <t>とうがい</t>
    </rPh>
    <rPh sb="42" eb="44">
      <t>のうち</t>
    </rPh>
    <rPh sb="45" eb="47">
      <t>かくほ</t>
    </rPh>
    <rPh sb="49" eb="51">
      <t>けいかく</t>
    </rPh>
    <phoneticPr fontId="27" type="Hiragana"/>
  </si>
  <si>
    <t>規模縮小農家が離農</t>
    <rPh sb="0" eb="2">
      <t>きぼ</t>
    </rPh>
    <rPh sb="2" eb="4">
      <t>しゅくしょう</t>
    </rPh>
    <rPh sb="4" eb="6">
      <t>のうか</t>
    </rPh>
    <rPh sb="7" eb="9">
      <t>りのう</t>
    </rPh>
    <phoneticPr fontId="27" type="Hiragana"/>
  </si>
  <si>
    <t>未相続や地主不在</t>
    <rPh sb="0" eb="3">
      <t>みそうぞく</t>
    </rPh>
    <rPh sb="4" eb="6">
      <t>じぬし</t>
    </rPh>
    <rPh sb="6" eb="8">
      <t>ふざい</t>
    </rPh>
    <phoneticPr fontId="27" type="Hiragana"/>
  </si>
  <si>
    <t>耕作放棄地や休耕地</t>
    <rPh sb="0" eb="2">
      <t>こうさく</t>
    </rPh>
    <rPh sb="2" eb="5">
      <t>ほうきち</t>
    </rPh>
    <rPh sb="6" eb="9">
      <t>きゅうこうち</t>
    </rPh>
    <phoneticPr fontId="27" type="Hiragana"/>
  </si>
  <si>
    <t>計</t>
    <rPh sb="0" eb="1">
      <t>けい</t>
    </rPh>
    <phoneticPr fontId="27" type="Hiragana"/>
  </si>
  <si>
    <t>現状(○年度)</t>
    <rPh sb="0" eb="2">
      <t>ゲンジョウ</t>
    </rPh>
    <rPh sb="4" eb="6">
      <t>ネンド</t>
    </rPh>
    <phoneticPr fontId="4"/>
  </si>
  <si>
    <t>○年度</t>
    <phoneticPr fontId="4"/>
  </si>
  <si>
    <t>「○○氏」の農業経営の現状と今後の販売計画</t>
    <rPh sb="3" eb="4">
      <t>シ</t>
    </rPh>
    <rPh sb="6" eb="8">
      <t>ノウギョウ</t>
    </rPh>
    <rPh sb="8" eb="10">
      <t>ケイエイ</t>
    </rPh>
    <rPh sb="11" eb="13">
      <t>ゲンジョウ</t>
    </rPh>
    <rPh sb="14" eb="16">
      <t>コンゴ</t>
    </rPh>
    <rPh sb="17" eb="19">
      <t>ハンバイ</t>
    </rPh>
    <rPh sb="19" eb="21">
      <t>ケイカク</t>
    </rPh>
    <phoneticPr fontId="4"/>
  </si>
  <si>
    <t>麦</t>
    <rPh sb="0" eb="1">
      <t>ムギ</t>
    </rPh>
    <phoneticPr fontId="4"/>
  </si>
  <si>
    <t>経営面積の拡大等による増</t>
    <rPh sb="0" eb="2">
      <t>ケイエイ</t>
    </rPh>
    <rPh sb="2" eb="4">
      <t>メンセキ</t>
    </rPh>
    <rPh sb="5" eb="7">
      <t>カクダイ</t>
    </rPh>
    <rPh sb="7" eb="8">
      <t>トウ</t>
    </rPh>
    <rPh sb="11" eb="12">
      <t>ゾウ</t>
    </rPh>
    <phoneticPr fontId="4"/>
  </si>
  <si>
    <t>経営安定対策交付金</t>
    <rPh sb="0" eb="2">
      <t>ケイエイ</t>
    </rPh>
    <rPh sb="2" eb="4">
      <t>アンテイ</t>
    </rPh>
    <rPh sb="4" eb="6">
      <t>タイサク</t>
    </rPh>
    <rPh sb="6" eb="9">
      <t>コウフキン</t>
    </rPh>
    <phoneticPr fontId="4"/>
  </si>
  <si>
    <t>○○税還付金</t>
    <rPh sb="2" eb="3">
      <t>ゼイ</t>
    </rPh>
    <rPh sb="3" eb="6">
      <t>カンプキン</t>
    </rPh>
    <phoneticPr fontId="4"/>
  </si>
  <si>
    <t>入院保険金</t>
    <rPh sb="0" eb="2">
      <t>ニュウイン</t>
    </rPh>
    <rPh sb="2" eb="5">
      <t>ホケンキン</t>
    </rPh>
    <phoneticPr fontId="4"/>
  </si>
  <si>
    <t>①＋②</t>
    <phoneticPr fontId="4"/>
  </si>
  <si>
    <t>（○年度）</t>
    <rPh sb="2" eb="4">
      <t>ネンド</t>
    </rPh>
    <phoneticPr fontId="4"/>
  </si>
  <si>
    <t>種苗費</t>
  </si>
  <si>
    <t>小計</t>
    <rPh sb="0" eb="2">
      <t>ショウケイ</t>
    </rPh>
    <phoneticPr fontId="4"/>
  </si>
  <si>
    <t>内容</t>
    <rPh sb="0" eb="2">
      <t>ナイヨウ</t>
    </rPh>
    <phoneticPr fontId="4"/>
  </si>
  <si>
    <t>現状値</t>
    <rPh sb="0" eb="2">
      <t>ゲンジョウ</t>
    </rPh>
    <rPh sb="2" eb="3">
      <t>チ</t>
    </rPh>
    <phoneticPr fontId="4"/>
  </si>
  <si>
    <t>1年度目</t>
    <rPh sb="1" eb="3">
      <t>ネンド</t>
    </rPh>
    <rPh sb="3" eb="4">
      <t>メ</t>
    </rPh>
    <phoneticPr fontId="4"/>
  </si>
  <si>
    <t>2年度目</t>
    <rPh sb="1" eb="3">
      <t>ネンド</t>
    </rPh>
    <rPh sb="3" eb="4">
      <t>メ</t>
    </rPh>
    <phoneticPr fontId="4"/>
  </si>
  <si>
    <t>3年度目</t>
    <rPh sb="1" eb="3">
      <t>ネンド</t>
    </rPh>
    <rPh sb="3" eb="4">
      <t>メ</t>
    </rPh>
    <phoneticPr fontId="4"/>
  </si>
  <si>
    <t>経営面積（a）</t>
    <rPh sb="0" eb="2">
      <t>ケイエイ</t>
    </rPh>
    <rPh sb="2" eb="4">
      <t>メンセキ</t>
    </rPh>
    <phoneticPr fontId="4"/>
  </si>
  <si>
    <t>削減率</t>
    <rPh sb="0" eb="2">
      <t>サクゲン</t>
    </rPh>
    <rPh sb="2" eb="3">
      <t>リツ</t>
    </rPh>
    <phoneticPr fontId="4"/>
  </si>
  <si>
    <t>全費用で算出の場合</t>
    <rPh sb="0" eb="1">
      <t>ゼン</t>
    </rPh>
    <rPh sb="1" eb="3">
      <t>ヒヨウ</t>
    </rPh>
    <rPh sb="4" eb="6">
      <t>サンシュツ</t>
    </rPh>
    <rPh sb="7" eb="9">
      <t>バアイ</t>
    </rPh>
    <phoneticPr fontId="4"/>
  </si>
  <si>
    <t>事業に関連する項目を抽出して算出の場合</t>
    <rPh sb="0" eb="2">
      <t>ジギョウ</t>
    </rPh>
    <rPh sb="3" eb="5">
      <t>カンレン</t>
    </rPh>
    <rPh sb="7" eb="9">
      <t>コウモク</t>
    </rPh>
    <rPh sb="10" eb="12">
      <t>チュウシュツ</t>
    </rPh>
    <rPh sb="14" eb="16">
      <t>サンシュツ</t>
    </rPh>
    <rPh sb="17" eb="19">
      <t>バアイ</t>
    </rPh>
    <phoneticPr fontId="4"/>
  </si>
  <si>
    <t>目標設定（円/10a）</t>
    <rPh sb="0" eb="2">
      <t>モクヒョウ</t>
    </rPh>
    <rPh sb="2" eb="4">
      <t>セッテイ</t>
    </rPh>
    <rPh sb="5" eb="6">
      <t>エン</t>
    </rPh>
    <phoneticPr fontId="4"/>
  </si>
  <si>
    <t>拡大見込の余地（実現可能性）についての検証</t>
    <rPh sb="0" eb="2">
      <t>かくだい</t>
    </rPh>
    <rPh sb="2" eb="4">
      <t>みこみ</t>
    </rPh>
    <rPh sb="5" eb="7">
      <t>よち</t>
    </rPh>
    <rPh sb="8" eb="10">
      <t>じつげん</t>
    </rPh>
    <rPh sb="10" eb="13">
      <t>かのうせい</t>
    </rPh>
    <rPh sb="19" eb="21">
      <t>けんしょう</t>
    </rPh>
    <phoneticPr fontId="27" type="Hiragana"/>
  </si>
  <si>
    <t>ア　規模決定基礎</t>
    <rPh sb="2" eb="4">
      <t>キボ</t>
    </rPh>
    <rPh sb="4" eb="6">
      <t>ケッテイ</t>
    </rPh>
    <rPh sb="6" eb="8">
      <t>キソ</t>
    </rPh>
    <phoneticPr fontId="34"/>
  </si>
  <si>
    <t>導入予定機械名</t>
    <rPh sb="0" eb="2">
      <t>ドウニュウ</t>
    </rPh>
    <rPh sb="2" eb="4">
      <t>ヨテイ</t>
    </rPh>
    <rPh sb="4" eb="6">
      <t>キカイ</t>
    </rPh>
    <rPh sb="6" eb="7">
      <t>メイ</t>
    </rPh>
    <phoneticPr fontId="34"/>
  </si>
  <si>
    <t>圃場作業量</t>
    <rPh sb="0" eb="2">
      <t>ホジョウ</t>
    </rPh>
    <rPh sb="2" eb="4">
      <t>サギョウ</t>
    </rPh>
    <rPh sb="4" eb="5">
      <t>リョウ</t>
    </rPh>
    <phoneticPr fontId="34"/>
  </si>
  <si>
    <t>１日圃場作業量</t>
    <rPh sb="1" eb="2">
      <t>ニチ</t>
    </rPh>
    <rPh sb="2" eb="4">
      <t>ホジョウ</t>
    </rPh>
    <rPh sb="4" eb="6">
      <t>サギョウ</t>
    </rPh>
    <rPh sb="6" eb="7">
      <t>リョウ</t>
    </rPh>
    <phoneticPr fontId="34"/>
  </si>
  <si>
    <t>理論作業量</t>
    <rPh sb="0" eb="2">
      <t>リロン</t>
    </rPh>
    <rPh sb="2" eb="4">
      <t>サギョウ</t>
    </rPh>
    <rPh sb="4" eb="5">
      <t>リョウ</t>
    </rPh>
    <phoneticPr fontId="34"/>
  </si>
  <si>
    <t>圃場作業効率</t>
    <rPh sb="0" eb="2">
      <t>ホジョウ</t>
    </rPh>
    <rPh sb="2" eb="4">
      <t>サギョウ</t>
    </rPh>
    <rPh sb="4" eb="6">
      <t>コウリツ</t>
    </rPh>
    <phoneticPr fontId="34"/>
  </si>
  <si>
    <t>圃場作業量ha/hr</t>
    <rPh sb="0" eb="2">
      <t>ホジョウ</t>
    </rPh>
    <rPh sb="2" eb="4">
      <t>サギョウ</t>
    </rPh>
    <rPh sb="4" eb="5">
      <t>リョウ</t>
    </rPh>
    <phoneticPr fontId="34"/>
  </si>
  <si>
    <t>実作業時間</t>
    <rPh sb="0" eb="1">
      <t>ジツ</t>
    </rPh>
    <rPh sb="1" eb="3">
      <t>サギョウ</t>
    </rPh>
    <rPh sb="3" eb="5">
      <t>ジカン</t>
    </rPh>
    <phoneticPr fontId="34"/>
  </si>
  <si>
    <t>圃場作業量ha/日</t>
    <rPh sb="0" eb="2">
      <t>ホジョウ</t>
    </rPh>
    <rPh sb="2" eb="4">
      <t>サギョウ</t>
    </rPh>
    <rPh sb="4" eb="5">
      <t>リョウ</t>
    </rPh>
    <rPh sb="8" eb="9">
      <t>ニチ</t>
    </rPh>
    <phoneticPr fontId="34"/>
  </si>
  <si>
    <t>作業幅m</t>
    <rPh sb="0" eb="2">
      <t>サギョウ</t>
    </rPh>
    <rPh sb="2" eb="3">
      <t>ハバ</t>
    </rPh>
    <phoneticPr fontId="34"/>
  </si>
  <si>
    <t>作業速度km/hr</t>
    <rPh sb="0" eb="2">
      <t>サギョウ</t>
    </rPh>
    <rPh sb="2" eb="4">
      <t>ソクド</t>
    </rPh>
    <phoneticPr fontId="34"/>
  </si>
  <si>
    <t>理論作業量min/ha</t>
    <rPh sb="0" eb="2">
      <t>リロン</t>
    </rPh>
    <rPh sb="2" eb="4">
      <t>サギョウ</t>
    </rPh>
    <rPh sb="4" eb="5">
      <t>リョウ</t>
    </rPh>
    <phoneticPr fontId="34"/>
  </si>
  <si>
    <t>日作業時間hr</t>
    <rPh sb="0" eb="1">
      <t>ニチ</t>
    </rPh>
    <rPh sb="1" eb="3">
      <t>サギョウ</t>
    </rPh>
    <rPh sb="3" eb="5">
      <t>ジカン</t>
    </rPh>
    <phoneticPr fontId="34"/>
  </si>
  <si>
    <t>実作業率</t>
    <rPh sb="0" eb="1">
      <t>ジツ</t>
    </rPh>
    <rPh sb="1" eb="3">
      <t>サギョウ</t>
    </rPh>
    <rPh sb="3" eb="4">
      <t>リツ</t>
    </rPh>
    <phoneticPr fontId="34"/>
  </si>
  <si>
    <t>日実作業時間hr</t>
    <rPh sb="0" eb="1">
      <t>ニチ</t>
    </rPh>
    <rPh sb="1" eb="2">
      <t>ジツ</t>
    </rPh>
    <rPh sb="2" eb="4">
      <t>サギョウ</t>
    </rPh>
    <rPh sb="4" eb="6">
      <t>ジカン</t>
    </rPh>
    <phoneticPr fontId="34"/>
  </si>
  <si>
    <t>新規</t>
    <rPh sb="0" eb="2">
      <t>シンキ</t>
    </rPh>
    <phoneticPr fontId="34"/>
  </si>
  <si>
    <t>-</t>
    <phoneticPr fontId="34"/>
  </si>
  <si>
    <t>既存の機器</t>
    <rPh sb="0" eb="2">
      <t>キゾン</t>
    </rPh>
    <rPh sb="3" eb="5">
      <t>キキ</t>
    </rPh>
    <phoneticPr fontId="34"/>
  </si>
  <si>
    <t>％</t>
    <phoneticPr fontId="32"/>
  </si>
  <si>
    <t>　２．現状値＝R3実績の1haあたり作業時間（作業日誌より）</t>
    <rPh sb="3" eb="5">
      <t>ゲンジョウ</t>
    </rPh>
    <rPh sb="5" eb="6">
      <t>チ</t>
    </rPh>
    <rPh sb="9" eb="11">
      <t>ジッセキ</t>
    </rPh>
    <rPh sb="18" eb="20">
      <t>サギョウ</t>
    </rPh>
    <rPh sb="20" eb="22">
      <t>ジカン</t>
    </rPh>
    <rPh sb="23" eb="25">
      <t>サギョウ</t>
    </rPh>
    <rPh sb="25" eb="27">
      <t>ニッシ</t>
    </rPh>
    <phoneticPr fontId="32"/>
  </si>
  <si>
    <t>時間</t>
    <rPh sb="0" eb="2">
      <t>ジカン</t>
    </rPh>
    <phoneticPr fontId="32"/>
  </si>
  <si>
    <t>　３．目標値＝機械等導入後の1haあたり作業時間（現状作業時間×作業時間削減率）</t>
    <rPh sb="7" eb="9">
      <t>キカイ</t>
    </rPh>
    <rPh sb="9" eb="10">
      <t>トウ</t>
    </rPh>
    <rPh sb="10" eb="12">
      <t>ドウニュウ</t>
    </rPh>
    <rPh sb="12" eb="13">
      <t>ゴ</t>
    </rPh>
    <rPh sb="20" eb="22">
      <t>サギョウ</t>
    </rPh>
    <rPh sb="22" eb="24">
      <t>ジカン</t>
    </rPh>
    <rPh sb="25" eb="27">
      <t>ゲンジョウ</t>
    </rPh>
    <rPh sb="27" eb="29">
      <t>サギョウ</t>
    </rPh>
    <rPh sb="29" eb="31">
      <t>ジカン</t>
    </rPh>
    <rPh sb="32" eb="34">
      <t>サギョウ</t>
    </rPh>
    <rPh sb="34" eb="36">
      <t>ジカン</t>
    </rPh>
    <rPh sb="36" eb="38">
      <t>サクゲン</t>
    </rPh>
    <rPh sb="38" eb="39">
      <t>リツ</t>
    </rPh>
    <phoneticPr fontId="32"/>
  </si>
  <si>
    <t>　１．既存の機械を1とした場合の、新規機械の労働時間の割合</t>
    <rPh sb="3" eb="5">
      <t>キゾン</t>
    </rPh>
    <rPh sb="6" eb="8">
      <t>キカイ</t>
    </rPh>
    <rPh sb="13" eb="15">
      <t>バアイ</t>
    </rPh>
    <rPh sb="17" eb="19">
      <t>シンキ</t>
    </rPh>
    <rPh sb="19" eb="21">
      <t>キカイ</t>
    </rPh>
    <rPh sb="22" eb="24">
      <t>ロウドウ</t>
    </rPh>
    <rPh sb="24" eb="26">
      <t>ジカン</t>
    </rPh>
    <rPh sb="27" eb="29">
      <t>ワリアイ</t>
    </rPh>
    <phoneticPr fontId="32"/>
  </si>
  <si>
    <t>規模決定根拠</t>
    <rPh sb="0" eb="2">
      <t>キボ</t>
    </rPh>
    <rPh sb="2" eb="4">
      <t>ケッテイ</t>
    </rPh>
    <rPh sb="4" eb="6">
      <t>コンキョ</t>
    </rPh>
    <phoneticPr fontId="32"/>
  </si>
  <si>
    <t>機械名称</t>
    <rPh sb="0" eb="2">
      <t>キカイ</t>
    </rPh>
    <rPh sb="2" eb="4">
      <t>メイショウ</t>
    </rPh>
    <phoneticPr fontId="32"/>
  </si>
  <si>
    <t>○○</t>
    <phoneticPr fontId="32"/>
  </si>
  <si>
    <t>作業内容</t>
    <rPh sb="0" eb="2">
      <t>サギョウ</t>
    </rPh>
    <rPh sb="2" eb="4">
      <t>ナイヨウ</t>
    </rPh>
    <phoneticPr fontId="32"/>
  </si>
  <si>
    <t>型式・能力等</t>
    <rPh sb="0" eb="2">
      <t>カタシキ</t>
    </rPh>
    <rPh sb="3" eb="5">
      <t>ノウリョク</t>
    </rPh>
    <rPh sb="5" eb="6">
      <t>ナド</t>
    </rPh>
    <phoneticPr fontId="32"/>
  </si>
  <si>
    <t>項目</t>
    <rPh sb="0" eb="2">
      <t>コウモク</t>
    </rPh>
    <phoneticPr fontId="32"/>
  </si>
  <si>
    <t>備考</t>
    <rPh sb="0" eb="2">
      <t>ビコウ</t>
    </rPh>
    <phoneticPr fontId="32"/>
  </si>
  <si>
    <t>ほ場作業量</t>
    <rPh sb="1" eb="2">
      <t>ジョウ</t>
    </rPh>
    <rPh sb="2" eb="4">
      <t>サギョウ</t>
    </rPh>
    <rPh sb="4" eb="5">
      <t>リョウ</t>
    </rPh>
    <phoneticPr fontId="32"/>
  </si>
  <si>
    <t>作業量</t>
    <rPh sb="0" eb="2">
      <t>サギョウ</t>
    </rPh>
    <rPh sb="2" eb="3">
      <t>リョウ</t>
    </rPh>
    <phoneticPr fontId="32"/>
  </si>
  <si>
    <t>①作業幅</t>
    <rPh sb="1" eb="3">
      <t>サギョウ</t>
    </rPh>
    <rPh sb="3" eb="4">
      <t>ハバ</t>
    </rPh>
    <phoneticPr fontId="32"/>
  </si>
  <si>
    <t>ｍ</t>
    <phoneticPr fontId="32"/>
  </si>
  <si>
    <t>カタログ値等</t>
    <rPh sb="4" eb="5">
      <t>チ</t>
    </rPh>
    <rPh sb="5" eb="6">
      <t>トウ</t>
    </rPh>
    <phoneticPr fontId="32"/>
  </si>
  <si>
    <t>②作業能率</t>
    <rPh sb="1" eb="3">
      <t>サギョウ</t>
    </rPh>
    <rPh sb="3" eb="5">
      <t>ノウリツ</t>
    </rPh>
    <phoneticPr fontId="32"/>
  </si>
  <si>
    <t>分/10a</t>
    <rPh sb="0" eb="1">
      <t>フン</t>
    </rPh>
    <phoneticPr fontId="32"/>
  </si>
  <si>
    <t>（22）中間</t>
    <rPh sb="4" eb="6">
      <t>チュウカン</t>
    </rPh>
    <phoneticPr fontId="32"/>
  </si>
  <si>
    <t>③１時間あたりの実作業量　</t>
    <rPh sb="2" eb="4">
      <t>ジカン</t>
    </rPh>
    <rPh sb="8" eb="9">
      <t>ジツ</t>
    </rPh>
    <rPh sb="9" eb="11">
      <t>サギョウ</t>
    </rPh>
    <rPh sb="11" eb="12">
      <t>リョウ</t>
    </rPh>
    <phoneticPr fontId="32"/>
  </si>
  <si>
    <t>ha/時間</t>
    <rPh sb="3" eb="5">
      <t>ジカン</t>
    </rPh>
    <phoneticPr fontId="32"/>
  </si>
  <si>
    <t>1日あたりの
ほ場作業量</t>
    <rPh sb="0" eb="2">
      <t>イチニチ</t>
    </rPh>
    <rPh sb="8" eb="9">
      <t>ジョウ</t>
    </rPh>
    <rPh sb="9" eb="11">
      <t>サギョウ</t>
    </rPh>
    <rPh sb="11" eb="12">
      <t>リョウ</t>
    </rPh>
    <phoneticPr fontId="32"/>
  </si>
  <si>
    <t>実作業時間</t>
    <rPh sb="0" eb="1">
      <t>ジツ</t>
    </rPh>
    <rPh sb="1" eb="3">
      <t>サギョウ</t>
    </rPh>
    <rPh sb="3" eb="5">
      <t>ジカン</t>
    </rPh>
    <phoneticPr fontId="32"/>
  </si>
  <si>
    <t>④１日の作業時間</t>
    <rPh sb="2" eb="3">
      <t>ニチ</t>
    </rPh>
    <rPh sb="4" eb="6">
      <t>サギョウ</t>
    </rPh>
    <rPh sb="6" eb="8">
      <t>ジカン</t>
    </rPh>
    <phoneticPr fontId="32"/>
  </si>
  <si>
    <t>⑤実作業率</t>
    <rPh sb="1" eb="2">
      <t>ジツ</t>
    </rPh>
    <rPh sb="2" eb="4">
      <t>サギョウ</t>
    </rPh>
    <rPh sb="4" eb="5">
      <t>リツ</t>
    </rPh>
    <phoneticPr fontId="32"/>
  </si>
  <si>
    <t>⑥１日の実作業時間　
　　④×⑤÷100</t>
    <rPh sb="2" eb="3">
      <t>ニチ</t>
    </rPh>
    <rPh sb="4" eb="5">
      <t>ジツ</t>
    </rPh>
    <rPh sb="5" eb="7">
      <t>サギョウ</t>
    </rPh>
    <rPh sb="7" eb="9">
      <t>ジカン</t>
    </rPh>
    <phoneticPr fontId="32"/>
  </si>
  <si>
    <t>⑦1日あたりのほ場作業量　③×⑥</t>
    <rPh sb="1" eb="3">
      <t>イチニチ</t>
    </rPh>
    <rPh sb="8" eb="9">
      <t>ジョウ</t>
    </rPh>
    <rPh sb="9" eb="11">
      <t>サギョウ</t>
    </rPh>
    <rPh sb="11" eb="12">
      <t>リョウ</t>
    </rPh>
    <phoneticPr fontId="32"/>
  </si>
  <si>
    <t>ha/日</t>
    <rPh sb="3" eb="4">
      <t>ニチ</t>
    </rPh>
    <phoneticPr fontId="32"/>
  </si>
  <si>
    <t>作業可能日数</t>
    <rPh sb="0" eb="2">
      <t>サギョウ</t>
    </rPh>
    <rPh sb="2" eb="4">
      <t>カノウ</t>
    </rPh>
    <rPh sb="4" eb="5">
      <t>ニチ</t>
    </rPh>
    <rPh sb="5" eb="6">
      <t>スウ</t>
    </rPh>
    <phoneticPr fontId="32"/>
  </si>
  <si>
    <t>⑧作業期間</t>
    <rPh sb="1" eb="3">
      <t>サギョウ</t>
    </rPh>
    <rPh sb="3" eb="5">
      <t>キカン</t>
    </rPh>
    <phoneticPr fontId="32"/>
  </si>
  <si>
    <t>始期</t>
    <rPh sb="0" eb="2">
      <t>シキ</t>
    </rPh>
    <phoneticPr fontId="32"/>
  </si>
  <si>
    <t>終期</t>
    <rPh sb="0" eb="2">
      <t>シュウキ</t>
    </rPh>
    <phoneticPr fontId="32"/>
  </si>
  <si>
    <t>⑨作業日数</t>
    <rPh sb="1" eb="3">
      <t>サギョウ</t>
    </rPh>
    <rPh sb="3" eb="4">
      <t>ニチ</t>
    </rPh>
    <rPh sb="4" eb="5">
      <t>スウ</t>
    </rPh>
    <phoneticPr fontId="32"/>
  </si>
  <si>
    <t>日</t>
    <rPh sb="0" eb="1">
      <t>ニチ</t>
    </rPh>
    <phoneticPr fontId="32"/>
  </si>
  <si>
    <t>⑩作業可能日数率</t>
    <rPh sb="1" eb="3">
      <t>サギョウ</t>
    </rPh>
    <rPh sb="3" eb="5">
      <t>カノウ</t>
    </rPh>
    <rPh sb="5" eb="7">
      <t>ニッスウ</t>
    </rPh>
    <rPh sb="7" eb="8">
      <t>リツ</t>
    </rPh>
    <phoneticPr fontId="32"/>
  </si>
  <si>
    <t>⑪実作業日数　⑨×⑩÷100</t>
    <rPh sb="1" eb="2">
      <t>ジツ</t>
    </rPh>
    <rPh sb="2" eb="4">
      <t>サギョウ</t>
    </rPh>
    <rPh sb="4" eb="5">
      <t>ニチ</t>
    </rPh>
    <rPh sb="5" eb="6">
      <t>スウ</t>
    </rPh>
    <phoneticPr fontId="32"/>
  </si>
  <si>
    <t>⑬作業機１台あたりの負担面積　⑦×⑪</t>
    <rPh sb="1" eb="4">
      <t>サギョウキ</t>
    </rPh>
    <rPh sb="5" eb="6">
      <t>ダイ</t>
    </rPh>
    <rPh sb="10" eb="12">
      <t>フタン</t>
    </rPh>
    <rPh sb="12" eb="14">
      <t>メンセキ</t>
    </rPh>
    <phoneticPr fontId="32"/>
  </si>
  <si>
    <t>ha</t>
    <phoneticPr fontId="32"/>
  </si>
  <si>
    <t>⑭取組面積</t>
    <rPh sb="1" eb="3">
      <t>トリクミ</t>
    </rPh>
    <rPh sb="3" eb="5">
      <t>メンセキ</t>
    </rPh>
    <phoneticPr fontId="32"/>
  </si>
  <si>
    <t>⑰必要機械台数　⑭÷⑬</t>
    <rPh sb="1" eb="3">
      <t>ヒツヨウ</t>
    </rPh>
    <rPh sb="3" eb="5">
      <t>キカイ</t>
    </rPh>
    <rPh sb="5" eb="7">
      <t>ダイスウ</t>
    </rPh>
    <phoneticPr fontId="32"/>
  </si>
  <si>
    <t>台</t>
    <rPh sb="0" eb="1">
      <t>ダイ</t>
    </rPh>
    <phoneticPr fontId="32"/>
  </si>
  <si>
    <t>1以上かつ１に近似より、規模適正と判断</t>
    <rPh sb="1" eb="3">
      <t>イジョウ</t>
    </rPh>
    <rPh sb="7" eb="9">
      <t>キンジ</t>
    </rPh>
    <rPh sb="12" eb="14">
      <t>キボ</t>
    </rPh>
    <rPh sb="14" eb="16">
      <t>テキセイ</t>
    </rPh>
    <rPh sb="17" eb="19">
      <t>ハンダン</t>
    </rPh>
    <phoneticPr fontId="32"/>
  </si>
  <si>
    <t>○○</t>
    <phoneticPr fontId="34"/>
  </si>
  <si>
    <t>労働時間の縮減について</t>
    <phoneticPr fontId="32"/>
  </si>
  <si>
    <t>■実作業率算出根拠</t>
    <rPh sb="1" eb="2">
      <t>ジツ</t>
    </rPh>
    <phoneticPr fontId="32"/>
  </si>
  <si>
    <t>機械名称：</t>
    <rPh sb="0" eb="2">
      <t>キカイ</t>
    </rPh>
    <rPh sb="2" eb="4">
      <t>メイショウ</t>
    </rPh>
    <phoneticPr fontId="32"/>
  </si>
  <si>
    <t>ネギ収穫機　HGX100F</t>
    <rPh sb="2" eb="5">
      <t>シュウカクキ</t>
    </rPh>
    <phoneticPr fontId="4"/>
  </si>
  <si>
    <t>タイムテーブル</t>
    <phoneticPr fontId="32"/>
  </si>
  <si>
    <t>作業内容</t>
    <rPh sb="0" eb="4">
      <t>サギョウナイヨウ</t>
    </rPh>
    <phoneticPr fontId="32"/>
  </si>
  <si>
    <t>単位（分）</t>
    <rPh sb="0" eb="2">
      <t>タンイ</t>
    </rPh>
    <rPh sb="3" eb="4">
      <t>フン</t>
    </rPh>
    <phoneticPr fontId="32"/>
  </si>
  <si>
    <t>AM8：00</t>
    <phoneticPr fontId="32"/>
  </si>
  <si>
    <t>集合・作業準備・機械メンテナンス・機械移動</t>
    <rPh sb="0" eb="2">
      <t>シュウゴウ</t>
    </rPh>
    <rPh sb="17" eb="19">
      <t>キカイ</t>
    </rPh>
    <rPh sb="19" eb="21">
      <t>イドウ</t>
    </rPh>
    <phoneticPr fontId="32"/>
  </si>
  <si>
    <t>AM8：30</t>
    <phoneticPr fontId="32"/>
  </si>
  <si>
    <t>作業（ネギ収穫）</t>
    <rPh sb="0" eb="2">
      <t>サギョウ</t>
    </rPh>
    <rPh sb="5" eb="7">
      <t>シュウカク</t>
    </rPh>
    <phoneticPr fontId="4"/>
  </si>
  <si>
    <t>AM10：00</t>
    <phoneticPr fontId="4"/>
  </si>
  <si>
    <t>休憩</t>
    <rPh sb="0" eb="2">
      <t>キュウケイ</t>
    </rPh>
    <phoneticPr fontId="4"/>
  </si>
  <si>
    <t>AM10：20</t>
    <phoneticPr fontId="4"/>
  </si>
  <si>
    <t>AM11：30</t>
    <phoneticPr fontId="4"/>
  </si>
  <si>
    <t>作業（ネギ運搬）</t>
    <rPh sb="0" eb="2">
      <t>サギョウ</t>
    </rPh>
    <rPh sb="5" eb="7">
      <t>ウンパン</t>
    </rPh>
    <phoneticPr fontId="32"/>
  </si>
  <si>
    <t>PM12：00</t>
    <phoneticPr fontId="32"/>
  </si>
  <si>
    <t>昼休憩</t>
    <rPh sb="0" eb="3">
      <t>ヒルキュウケイ</t>
    </rPh>
    <phoneticPr fontId="32"/>
  </si>
  <si>
    <t>60分</t>
    <rPh sb="2" eb="3">
      <t>プン</t>
    </rPh>
    <phoneticPr fontId="32"/>
  </si>
  <si>
    <t>作業（ネギ出荷調整）</t>
    <rPh sb="0" eb="2">
      <t>サギョウ</t>
    </rPh>
    <rPh sb="5" eb="7">
      <t>シュッカ</t>
    </rPh>
    <rPh sb="7" eb="9">
      <t>チョウセイ</t>
    </rPh>
    <phoneticPr fontId="32"/>
  </si>
  <si>
    <t>PM3：20</t>
    <phoneticPr fontId="4"/>
  </si>
  <si>
    <t>PM5：00</t>
    <phoneticPr fontId="32"/>
  </si>
  <si>
    <t>作業終了 機械メンテナンス・機械移動</t>
    <rPh sb="0" eb="2">
      <t>サギョウ</t>
    </rPh>
    <rPh sb="2" eb="4">
      <t>シュウリョウ</t>
    </rPh>
    <rPh sb="14" eb="16">
      <t>キカイ</t>
    </rPh>
    <rPh sb="16" eb="18">
      <t>イドウ</t>
    </rPh>
    <phoneticPr fontId="32"/>
  </si>
  <si>
    <t>移動</t>
    <rPh sb="0" eb="2">
      <t>イドウ</t>
    </rPh>
    <phoneticPr fontId="32"/>
  </si>
  <si>
    <t>積降（分）</t>
    <rPh sb="0" eb="2">
      <t>ツミオロシ</t>
    </rPh>
    <rPh sb="3" eb="4">
      <t>フン</t>
    </rPh>
    <phoneticPr fontId="32"/>
  </si>
  <si>
    <t>移動（分）</t>
    <rPh sb="0" eb="2">
      <t>イドウ</t>
    </rPh>
    <rPh sb="3" eb="4">
      <t>フン</t>
    </rPh>
    <phoneticPr fontId="32"/>
  </si>
  <si>
    <t>回数</t>
    <rPh sb="0" eb="2">
      <t>カイスウ</t>
    </rPh>
    <phoneticPr fontId="32"/>
  </si>
  <si>
    <t>１日の実作業時間</t>
    <rPh sb="1" eb="2">
      <t>ニチ</t>
    </rPh>
    <rPh sb="3" eb="4">
      <t>ジツ</t>
    </rPh>
    <rPh sb="4" eb="8">
      <t>サギョウジカン</t>
    </rPh>
    <phoneticPr fontId="32"/>
  </si>
  <si>
    <t>作業機の合計稼働時間</t>
    <rPh sb="0" eb="3">
      <t>サギョウキ</t>
    </rPh>
    <rPh sb="4" eb="6">
      <t>ゴウケイ</t>
    </rPh>
    <rPh sb="6" eb="8">
      <t>カドウ</t>
    </rPh>
    <rPh sb="8" eb="10">
      <t>ジカン</t>
    </rPh>
    <phoneticPr fontId="32"/>
  </si>
  <si>
    <t>実作業率</t>
    <rPh sb="0" eb="4">
      <t>ジツサギョウリツ</t>
    </rPh>
    <phoneticPr fontId="32"/>
  </si>
  <si>
    <t>※２台目以降がある場合は適宜、追加してください。</t>
    <rPh sb="2" eb="4">
      <t>ダイメ</t>
    </rPh>
    <rPh sb="4" eb="6">
      <t>イコウ</t>
    </rPh>
    <rPh sb="9" eb="11">
      <t>バアイ</t>
    </rPh>
    <rPh sb="12" eb="14">
      <t>テキギ</t>
    </rPh>
    <rPh sb="15" eb="17">
      <t>ツイカ</t>
    </rPh>
    <phoneticPr fontId="32"/>
  </si>
  <si>
    <t>集合・作業準備・機械メンテナンス</t>
    <rPh sb="0" eb="2">
      <t>シュウゴウ</t>
    </rPh>
    <phoneticPr fontId="32"/>
  </si>
  <si>
    <t>作業開始</t>
    <rPh sb="0" eb="4">
      <t>サギョウカイシ</t>
    </rPh>
    <phoneticPr fontId="32"/>
  </si>
  <si>
    <t>作業時間終了 機械メンテナンス</t>
    <rPh sb="0" eb="2">
      <t>サギョウ</t>
    </rPh>
    <rPh sb="2" eb="6">
      <t>ジカンシュウリョウ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</si>
</sst>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\(#,##0&quot;年&quot;\)"/>
    <numFmt numFmtId="178" formatCode="0.0"/>
    <numFmt numFmtId="179" formatCode="0_ "/>
    <numFmt numFmtId="180" formatCode="m&quot;月&quot;d&quot;日&quot;;@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scheme val="minor"/>
    </font>
    <font>
      <sz val="6"/>
      <name val="游ゴシック"/>
      <family val="3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0"/>
    <xf numFmtId="0" fontId="5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</cellStyleXfs>
  <cellXfs count="418">
    <xf numFmtId="0" fontId="0" fillId="0" borderId="0" xfId="0">
      <alignment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3" fontId="0" fillId="0" borderId="5" xfId="0" applyNumberFormat="1" applyFill="1" applyBorder="1">
      <alignment vertical="center"/>
    </xf>
    <xf numFmtId="0" fontId="0" fillId="0" borderId="0" xfId="0" applyFont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24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11" fillId="2" borderId="58" xfId="0" applyFont="1" applyFill="1" applyBorder="1" applyAlignment="1">
      <alignment horizontal="left" vertical="center"/>
    </xf>
    <xf numFmtId="0" fontId="11" fillId="2" borderId="45" xfId="0" applyFont="1" applyFill="1" applyBorder="1" applyAlignment="1">
      <alignment horizontal="left" vertical="center" wrapText="1"/>
    </xf>
    <xf numFmtId="38" fontId="0" fillId="2" borderId="3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 wrapText="1"/>
    </xf>
    <xf numFmtId="38" fontId="0" fillId="0" borderId="47" xfId="1" applyFont="1" applyFill="1" applyBorder="1" applyAlignment="1">
      <alignment horizontal="right" vertical="center" wrapText="1"/>
    </xf>
    <xf numFmtId="38" fontId="5" fillId="0" borderId="47" xfId="1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left" vertical="center" wrapText="1"/>
    </xf>
    <xf numFmtId="38" fontId="0" fillId="4" borderId="2" xfId="1" applyFont="1" applyFill="1" applyBorder="1" applyAlignment="1">
      <alignment horizontal="right" vertical="center" wrapText="1"/>
    </xf>
    <xf numFmtId="38" fontId="0" fillId="0" borderId="59" xfId="1" applyFont="1" applyFill="1" applyBorder="1" applyAlignment="1">
      <alignment horizontal="left" vertical="center" wrapText="1"/>
    </xf>
    <xf numFmtId="0" fontId="0" fillId="4" borderId="6" xfId="0" applyFill="1" applyBorder="1" applyAlignment="1">
      <alignment vertical="center" wrapText="1"/>
    </xf>
    <xf numFmtId="38" fontId="0" fillId="0" borderId="9" xfId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38" fontId="0" fillId="0" borderId="5" xfId="1" applyFont="1" applyFill="1" applyBorder="1" applyAlignment="1">
      <alignment horizontal="righ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4" borderId="28" xfId="0" applyFill="1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/>
    </xf>
    <xf numFmtId="0" fontId="11" fillId="3" borderId="48" xfId="0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38" fontId="0" fillId="3" borderId="21" xfId="1" applyFont="1" applyFill="1" applyBorder="1" applyAlignment="1">
      <alignment horizontal="right" vertical="center" wrapText="1"/>
    </xf>
    <xf numFmtId="38" fontId="0" fillId="0" borderId="27" xfId="1" applyFont="1" applyFill="1" applyBorder="1" applyAlignment="1">
      <alignment horizontal="left" vertical="center" wrapText="1"/>
    </xf>
    <xf numFmtId="0" fontId="0" fillId="3" borderId="6" xfId="0" applyFill="1" applyBorder="1" applyAlignment="1">
      <alignment vertical="center" wrapText="1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19" fillId="0" borderId="51" xfId="0" applyFont="1" applyFill="1" applyBorder="1" applyAlignment="1">
      <alignment horizontal="center" vertical="center" shrinkToFit="1"/>
    </xf>
    <xf numFmtId="3" fontId="0" fillId="0" borderId="14" xfId="0" applyNumberForma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 wrapText="1"/>
    </xf>
    <xf numFmtId="0" fontId="19" fillId="0" borderId="61" xfId="0" applyFont="1" applyFill="1" applyBorder="1" applyAlignment="1">
      <alignment horizontal="center" vertical="center" shrinkToFit="1"/>
    </xf>
    <xf numFmtId="3" fontId="0" fillId="0" borderId="9" xfId="0" applyNumberFormat="1" applyFill="1" applyBorder="1">
      <alignment vertical="center"/>
    </xf>
    <xf numFmtId="3" fontId="0" fillId="0" borderId="60" xfId="0" applyNumberFormat="1" applyFill="1" applyBorder="1" applyAlignment="1">
      <alignment horizontal="left" vertical="center" wrapText="1"/>
    </xf>
    <xf numFmtId="3" fontId="0" fillId="0" borderId="5" xfId="0" applyNumberFormat="1" applyFill="1" applyBorder="1" applyAlignment="1">
      <alignment vertical="center"/>
    </xf>
    <xf numFmtId="0" fontId="0" fillId="3" borderId="28" xfId="0" applyFill="1" applyBorder="1" applyAlignment="1">
      <alignment vertical="center" wrapText="1"/>
    </xf>
    <xf numFmtId="0" fontId="19" fillId="0" borderId="62" xfId="0" applyFont="1" applyFill="1" applyBorder="1" applyAlignment="1">
      <alignment horizontal="center" vertical="center" shrinkToFit="1"/>
    </xf>
    <xf numFmtId="3" fontId="0" fillId="0" borderId="36" xfId="0" applyNumberFormat="1" applyFill="1" applyBorder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15" xfId="0" applyNumberFormat="1" applyFill="1" applyBorder="1" applyAlignment="1">
      <alignment horizontal="left" vertical="center" wrapText="1"/>
    </xf>
    <xf numFmtId="0" fontId="11" fillId="5" borderId="22" xfId="0" applyFont="1" applyFill="1" applyBorder="1" applyAlignment="1">
      <alignment horizontal="left" vertical="center"/>
    </xf>
    <xf numFmtId="0" fontId="11" fillId="5" borderId="47" xfId="0" applyFont="1" applyFill="1" applyBorder="1" applyAlignment="1">
      <alignment horizontal="left" vertical="center" wrapText="1"/>
    </xf>
    <xf numFmtId="0" fontId="20" fillId="5" borderId="47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vertical="center"/>
    </xf>
    <xf numFmtId="38" fontId="0" fillId="5" borderId="24" xfId="1" applyFont="1" applyFill="1" applyBorder="1" applyAlignment="1">
      <alignment horizontal="right" vertical="center" wrapText="1"/>
    </xf>
    <xf numFmtId="38" fontId="0" fillId="0" borderId="63" xfId="1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/>
    </xf>
    <xf numFmtId="40" fontId="0" fillId="0" borderId="24" xfId="1" applyNumberFormat="1" applyFont="1" applyFill="1" applyBorder="1" applyAlignment="1">
      <alignment horizontal="right" vertical="center" wrapText="1"/>
    </xf>
    <xf numFmtId="38" fontId="0" fillId="0" borderId="24" xfId="1" applyFont="1" applyFill="1" applyBorder="1" applyAlignment="1">
      <alignment horizontal="righ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2" borderId="45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40" fontId="0" fillId="2" borderId="3" xfId="1" applyNumberFormat="1" applyFont="1" applyFill="1" applyBorder="1" applyAlignment="1">
      <alignment horizontal="right" vertical="center" wrapText="1"/>
    </xf>
    <xf numFmtId="40" fontId="0" fillId="4" borderId="2" xfId="1" applyNumberFormat="1" applyFont="1" applyFill="1" applyBorder="1" applyAlignment="1">
      <alignment horizontal="right" vertical="center" wrapText="1"/>
    </xf>
    <xf numFmtId="40" fontId="0" fillId="0" borderId="9" xfId="1" applyNumberFormat="1" applyFont="1" applyFill="1" applyBorder="1" applyAlignment="1">
      <alignment horizontal="right" vertical="center" wrapText="1"/>
    </xf>
    <xf numFmtId="40" fontId="0" fillId="0" borderId="5" xfId="1" applyNumberFormat="1" applyFont="1" applyFill="1" applyBorder="1" applyAlignment="1">
      <alignment horizontal="right" vertical="center" wrapText="1"/>
    </xf>
    <xf numFmtId="40" fontId="0" fillId="3" borderId="21" xfId="1" applyNumberFormat="1" applyFont="1" applyFill="1" applyBorder="1" applyAlignment="1">
      <alignment horizontal="right" vertical="center" wrapText="1"/>
    </xf>
    <xf numFmtId="40" fontId="0" fillId="0" borderId="5" xfId="0" applyNumberFormat="1" applyFill="1" applyBorder="1" applyAlignment="1">
      <alignment horizontal="right" vertical="center"/>
    </xf>
    <xf numFmtId="40" fontId="0" fillId="0" borderId="9" xfId="0" applyNumberFormat="1" applyFill="1" applyBorder="1" applyAlignment="1">
      <alignment horizontal="right" vertical="center"/>
    </xf>
    <xf numFmtId="40" fontId="0" fillId="0" borderId="3" xfId="0" applyNumberFormat="1" applyFill="1" applyBorder="1" applyAlignment="1">
      <alignment horizontal="right" vertical="center"/>
    </xf>
    <xf numFmtId="40" fontId="0" fillId="5" borderId="24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30" xfId="0" applyFill="1" applyBorder="1" applyAlignment="1">
      <alignment horizontal="left" vertical="center" wrapText="1"/>
    </xf>
    <xf numFmtId="176" fontId="0" fillId="0" borderId="60" xfId="0" applyNumberFormat="1" applyFill="1" applyBorder="1" applyAlignment="1">
      <alignment vertical="center" wrapText="1"/>
    </xf>
    <xf numFmtId="176" fontId="0" fillId="0" borderId="30" xfId="0" applyNumberForma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/>
    </xf>
    <xf numFmtId="176" fontId="0" fillId="0" borderId="14" xfId="0" applyNumberFormat="1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 wrapText="1"/>
    </xf>
    <xf numFmtId="40" fontId="0" fillId="0" borderId="1" xfId="1" applyNumberFormat="1" applyFont="1" applyFill="1" applyBorder="1" applyAlignment="1">
      <alignment horizontal="right" vertical="center" wrapText="1"/>
    </xf>
    <xf numFmtId="0" fontId="0" fillId="0" borderId="44" xfId="0" applyFill="1" applyBorder="1" applyAlignment="1">
      <alignment vertical="center"/>
    </xf>
    <xf numFmtId="38" fontId="0" fillId="0" borderId="36" xfId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left" vertical="center" wrapText="1"/>
    </xf>
    <xf numFmtId="40" fontId="0" fillId="0" borderId="36" xfId="1" applyNumberFormat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right" vertical="center"/>
    </xf>
    <xf numFmtId="0" fontId="0" fillId="0" borderId="6" xfId="0" applyFill="1" applyBorder="1" applyAlignment="1">
      <alignment vertical="center" wrapText="1"/>
    </xf>
    <xf numFmtId="0" fontId="0" fillId="0" borderId="38" xfId="0" applyFill="1" applyBorder="1" applyAlignment="1">
      <alignment horizontal="left" vertical="center"/>
    </xf>
    <xf numFmtId="0" fontId="0" fillId="0" borderId="64" xfId="0" applyFill="1" applyBorder="1" applyAlignment="1">
      <alignment vertical="center"/>
    </xf>
    <xf numFmtId="0" fontId="0" fillId="0" borderId="44" xfId="0" applyFill="1" applyBorder="1" applyAlignment="1">
      <alignment vertical="center" wrapText="1"/>
    </xf>
    <xf numFmtId="38" fontId="0" fillId="0" borderId="44" xfId="1" applyFont="1" applyFill="1" applyBorder="1" applyAlignment="1">
      <alignment horizontal="right" vertical="center" wrapText="1"/>
    </xf>
    <xf numFmtId="0" fontId="8" fillId="0" borderId="44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right" vertical="center"/>
    </xf>
    <xf numFmtId="176" fontId="0" fillId="0" borderId="37" xfId="0" applyNumberForma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38" fontId="0" fillId="0" borderId="11" xfId="1" applyFont="1" applyFill="1" applyBorder="1" applyAlignment="1">
      <alignment horizontal="right" vertical="center" wrapText="1"/>
    </xf>
    <xf numFmtId="38" fontId="0" fillId="0" borderId="57" xfId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 wrapText="1"/>
    </xf>
    <xf numFmtId="38" fontId="5" fillId="0" borderId="44" xfId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/>
    </xf>
    <xf numFmtId="38" fontId="0" fillId="0" borderId="10" xfId="1" applyFont="1" applyFill="1" applyBorder="1" applyAlignment="1">
      <alignment horizontal="right" vertical="center" wrapText="1"/>
    </xf>
    <xf numFmtId="38" fontId="5" fillId="0" borderId="1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22" fillId="0" borderId="61" xfId="0" quotePrefix="1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left" vertical="center"/>
    </xf>
    <xf numFmtId="38" fontId="8" fillId="0" borderId="12" xfId="1" applyFont="1" applyBorder="1" applyAlignment="1">
      <alignment vertical="center" shrinkToFit="1"/>
    </xf>
    <xf numFmtId="0" fontId="8" fillId="0" borderId="16" xfId="0" applyFont="1" applyBorder="1" applyAlignment="1">
      <alignment horizontal="left" vertical="center" shrinkToFit="1"/>
    </xf>
    <xf numFmtId="0" fontId="0" fillId="6" borderId="1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38" fontId="0" fillId="6" borderId="3" xfId="1" applyFont="1" applyFill="1" applyBorder="1" applyAlignment="1">
      <alignment horizontal="right" vertical="center" wrapText="1"/>
    </xf>
    <xf numFmtId="38" fontId="0" fillId="6" borderId="2" xfId="1" applyFont="1" applyFill="1" applyBorder="1" applyAlignment="1">
      <alignment horizontal="right" vertical="center" wrapText="1"/>
    </xf>
    <xf numFmtId="38" fontId="0" fillId="6" borderId="5" xfId="1" applyFont="1" applyFill="1" applyBorder="1" applyAlignment="1">
      <alignment horizontal="right" vertical="center" wrapText="1"/>
    </xf>
    <xf numFmtId="38" fontId="0" fillId="6" borderId="21" xfId="1" applyFont="1" applyFill="1" applyBorder="1" applyAlignment="1">
      <alignment horizontal="right" vertical="center" wrapText="1"/>
    </xf>
    <xf numFmtId="3" fontId="0" fillId="6" borderId="5" xfId="0" applyNumberFormat="1" applyFill="1" applyBorder="1">
      <alignment vertical="center"/>
    </xf>
    <xf numFmtId="177" fontId="18" fillId="6" borderId="1" xfId="0" applyNumberFormat="1" applyFont="1" applyFill="1" applyBorder="1" applyAlignment="1">
      <alignment horizontal="center" vertical="center"/>
    </xf>
    <xf numFmtId="0" fontId="11" fillId="6" borderId="47" xfId="0" applyFont="1" applyFill="1" applyBorder="1" applyAlignment="1">
      <alignment horizontal="left" vertical="center" wrapText="1"/>
    </xf>
    <xf numFmtId="38" fontId="5" fillId="6" borderId="17" xfId="1" quotePrefix="1" applyFont="1" applyFill="1" applyBorder="1" applyAlignment="1">
      <alignment horizontal="right" vertical="center"/>
    </xf>
    <xf numFmtId="38" fontId="5" fillId="6" borderId="16" xfId="1" applyFont="1" applyFill="1" applyBorder="1" applyAlignment="1">
      <alignment horizontal="right" vertical="center"/>
    </xf>
    <xf numFmtId="0" fontId="22" fillId="6" borderId="16" xfId="0" applyFont="1" applyFill="1" applyBorder="1" applyAlignment="1">
      <alignment horizontal="center" vertical="center"/>
    </xf>
    <xf numFmtId="0" fontId="22" fillId="6" borderId="29" xfId="0" applyFont="1" applyFill="1" applyBorder="1" applyAlignment="1">
      <alignment horizontal="center" vertical="center"/>
    </xf>
    <xf numFmtId="38" fontId="5" fillId="6" borderId="16" xfId="1" applyFont="1" applyFill="1" applyBorder="1" applyAlignment="1">
      <alignment horizontal="right" vertical="center" shrinkToFit="1"/>
    </xf>
    <xf numFmtId="38" fontId="5" fillId="6" borderId="17" xfId="1" applyFont="1" applyFill="1" applyBorder="1" applyAlignment="1">
      <alignment horizontal="right" vertical="center" shrinkToFit="1"/>
    </xf>
    <xf numFmtId="38" fontId="5" fillId="6" borderId="29" xfId="1" applyFont="1" applyFill="1" applyBorder="1" applyAlignment="1">
      <alignment horizontal="right" vertical="center" shrinkToFit="1"/>
    </xf>
    <xf numFmtId="0" fontId="21" fillId="6" borderId="23" xfId="0" applyFont="1" applyFill="1" applyBorder="1" applyAlignment="1">
      <alignment vertical="center"/>
    </xf>
    <xf numFmtId="0" fontId="0" fillId="0" borderId="0" xfId="0" applyFill="1">
      <alignment vertical="center"/>
    </xf>
    <xf numFmtId="3" fontId="21" fillId="0" borderId="14" xfId="0" applyNumberFormat="1" applyFont="1" applyFill="1" applyBorder="1" applyAlignment="1">
      <alignment horizontal="left" vertical="center" wrapText="1"/>
    </xf>
    <xf numFmtId="3" fontId="21" fillId="0" borderId="60" xfId="0" applyNumberFormat="1" applyFont="1" applyFill="1" applyBorder="1" applyAlignment="1">
      <alignment horizontal="left" vertical="center" wrapText="1"/>
    </xf>
    <xf numFmtId="3" fontId="24" fillId="0" borderId="60" xfId="0" applyNumberFormat="1" applyFont="1" applyFill="1" applyBorder="1" applyAlignment="1">
      <alignment horizontal="left" vertical="center" wrapText="1"/>
    </xf>
    <xf numFmtId="3" fontId="23" fillId="0" borderId="14" xfId="0" applyNumberFormat="1" applyFont="1" applyFill="1" applyBorder="1" applyAlignment="1">
      <alignment horizontal="left" vertical="center" wrapText="1"/>
    </xf>
    <xf numFmtId="38" fontId="8" fillId="0" borderId="31" xfId="1" applyFont="1" applyFill="1" applyBorder="1" applyAlignment="1">
      <alignment vertical="center" shrinkToFit="1"/>
    </xf>
    <xf numFmtId="0" fontId="8" fillId="0" borderId="43" xfId="0" applyFont="1" applyFill="1" applyBorder="1" applyAlignment="1">
      <alignment horizontal="left" vertical="center" shrinkToFit="1"/>
    </xf>
    <xf numFmtId="38" fontId="8" fillId="0" borderId="32" xfId="1" applyFont="1" applyFill="1" applyBorder="1" applyAlignment="1">
      <alignment vertical="center" shrinkToFit="1"/>
    </xf>
    <xf numFmtId="0" fontId="8" fillId="0" borderId="33" xfId="0" applyFont="1" applyFill="1" applyBorder="1" applyAlignment="1">
      <alignment horizontal="left" vertical="center" shrinkToFit="1"/>
    </xf>
    <xf numFmtId="38" fontId="8" fillId="0" borderId="34" xfId="1" applyFont="1" applyFill="1" applyBorder="1" applyAlignment="1">
      <alignment vertical="center" shrinkToFit="1"/>
    </xf>
    <xf numFmtId="0" fontId="8" fillId="0" borderId="35" xfId="0" applyFont="1" applyFill="1" applyBorder="1" applyAlignment="1">
      <alignment horizontal="left" vertical="center" shrinkToFit="1"/>
    </xf>
    <xf numFmtId="38" fontId="8" fillId="0" borderId="40" xfId="1" applyFont="1" applyFill="1" applyBorder="1" applyAlignment="1">
      <alignment vertical="center" shrinkToFit="1"/>
    </xf>
    <xf numFmtId="0" fontId="8" fillId="0" borderId="41" xfId="0" applyFont="1" applyFill="1" applyBorder="1" applyAlignment="1">
      <alignment horizontal="left" vertical="center" shrinkToFit="1"/>
    </xf>
    <xf numFmtId="0" fontId="8" fillId="0" borderId="39" xfId="0" applyFont="1" applyFill="1" applyBorder="1" applyAlignment="1">
      <alignment horizontal="right" vertical="center"/>
    </xf>
    <xf numFmtId="0" fontId="8" fillId="0" borderId="39" xfId="0" applyFont="1" applyFill="1" applyBorder="1">
      <alignment vertical="center"/>
    </xf>
    <xf numFmtId="38" fontId="8" fillId="0" borderId="39" xfId="0" applyNumberFormat="1" applyFont="1" applyFill="1" applyBorder="1" applyAlignment="1">
      <alignment horizontal="right" vertical="center"/>
    </xf>
    <xf numFmtId="3" fontId="6" fillId="0" borderId="60" xfId="0" applyNumberFormat="1" applyFont="1" applyFill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horizontal="left" vertical="center" wrapText="1"/>
    </xf>
    <xf numFmtId="3" fontId="0" fillId="0" borderId="60" xfId="0" applyNumberFormat="1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26" fillId="7" borderId="0" xfId="8" applyFont="1" applyFill="1">
      <alignment vertical="center"/>
    </xf>
    <xf numFmtId="0" fontId="28" fillId="7" borderId="0" xfId="8" applyFont="1" applyFill="1" applyAlignment="1">
      <alignment horizontal="right" vertical="center"/>
    </xf>
    <xf numFmtId="0" fontId="5" fillId="0" borderId="0" xfId="8" applyFont="1">
      <alignment vertical="center"/>
    </xf>
    <xf numFmtId="0" fontId="28" fillId="7" borderId="5" xfId="8" applyFont="1" applyFill="1" applyBorder="1" applyAlignment="1">
      <alignment horizontal="center" vertical="center"/>
    </xf>
    <xf numFmtId="0" fontId="28" fillId="0" borderId="5" xfId="8" applyFont="1" applyFill="1" applyBorder="1">
      <alignment vertical="center"/>
    </xf>
    <xf numFmtId="0" fontId="28" fillId="7" borderId="5" xfId="8" applyFont="1" applyFill="1" applyBorder="1">
      <alignment vertical="center"/>
    </xf>
    <xf numFmtId="0" fontId="5" fillId="0" borderId="5" xfId="8" applyFont="1" applyFill="1" applyBorder="1">
      <alignment vertical="center"/>
    </xf>
    <xf numFmtId="0" fontId="28" fillId="0" borderId="5" xfId="8" applyFont="1" applyFill="1" applyBorder="1" applyAlignment="1">
      <alignment vertical="center" wrapText="1"/>
    </xf>
    <xf numFmtId="0" fontId="5" fillId="0" borderId="69" xfId="8" applyFont="1" applyFill="1" applyBorder="1">
      <alignment vertical="center"/>
    </xf>
    <xf numFmtId="0" fontId="28" fillId="7" borderId="69" xfId="8" applyFont="1" applyFill="1" applyBorder="1">
      <alignment vertical="center"/>
    </xf>
    <xf numFmtId="0" fontId="28" fillId="0" borderId="69" xfId="8" applyFont="1" applyFill="1" applyBorder="1">
      <alignment vertical="center"/>
    </xf>
    <xf numFmtId="0" fontId="5" fillId="7" borderId="2" xfId="8" applyFont="1" applyFill="1" applyBorder="1" applyAlignment="1">
      <alignment horizontal="left" vertical="center"/>
    </xf>
    <xf numFmtId="0" fontId="5" fillId="7" borderId="2" xfId="8" applyFont="1" applyFill="1" applyBorder="1">
      <alignment vertical="center"/>
    </xf>
    <xf numFmtId="0" fontId="5" fillId="7" borderId="70" xfId="8" quotePrefix="1" applyFont="1" applyFill="1" applyBorder="1" applyAlignment="1">
      <alignment vertical="center"/>
    </xf>
    <xf numFmtId="0" fontId="5" fillId="0" borderId="5" xfId="8" applyFont="1" applyFill="1" applyBorder="1" applyAlignment="1">
      <alignment horizontal="left" vertical="center" wrapText="1"/>
    </xf>
    <xf numFmtId="0" fontId="29" fillId="6" borderId="5" xfId="8" applyFont="1" applyFill="1" applyBorder="1">
      <alignment vertical="center"/>
    </xf>
    <xf numFmtId="0" fontId="5" fillId="7" borderId="5" xfId="8" quotePrefix="1" applyFont="1" applyFill="1" applyBorder="1" applyAlignment="1">
      <alignment vertical="center"/>
    </xf>
    <xf numFmtId="0" fontId="5" fillId="0" borderId="1" xfId="8" applyFont="1" applyFill="1" applyBorder="1">
      <alignment vertical="center"/>
    </xf>
    <xf numFmtId="0" fontId="28" fillId="0" borderId="0" xfId="8" applyFont="1" applyFill="1" applyBorder="1">
      <alignment vertical="center"/>
    </xf>
    <xf numFmtId="0" fontId="26" fillId="0" borderId="0" xfId="8" applyFont="1" applyFill="1">
      <alignment vertical="center"/>
    </xf>
    <xf numFmtId="0" fontId="5" fillId="0" borderId="5" xfId="8" applyFont="1" applyBorder="1" applyAlignment="1">
      <alignment horizontal="center" vertical="center"/>
    </xf>
    <xf numFmtId="0" fontId="5" fillId="0" borderId="5" xfId="8" applyFont="1" applyBorder="1">
      <alignment vertical="center"/>
    </xf>
    <xf numFmtId="0" fontId="5" fillId="6" borderId="5" xfId="8" applyFont="1" applyFill="1" applyBorder="1">
      <alignment vertical="center"/>
    </xf>
    <xf numFmtId="0" fontId="5" fillId="6" borderId="69" xfId="8" applyFont="1" applyFill="1" applyBorder="1">
      <alignment vertical="center"/>
    </xf>
    <xf numFmtId="0" fontId="5" fillId="0" borderId="69" xfId="8" applyFont="1" applyBorder="1">
      <alignment vertical="center"/>
    </xf>
    <xf numFmtId="0" fontId="5" fillId="6" borderId="2" xfId="8" applyFont="1" applyFill="1" applyBorder="1">
      <alignment vertical="center"/>
    </xf>
    <xf numFmtId="0" fontId="5" fillId="0" borderId="2" xfId="8" applyFont="1" applyBorder="1">
      <alignment vertical="center"/>
    </xf>
    <xf numFmtId="40" fontId="8" fillId="0" borderId="20" xfId="1" applyNumberFormat="1" applyFont="1" applyFill="1" applyBorder="1">
      <alignment vertical="center"/>
    </xf>
    <xf numFmtId="0" fontId="8" fillId="0" borderId="4" xfId="0" applyFont="1" applyFill="1" applyBorder="1">
      <alignment vertical="center"/>
    </xf>
    <xf numFmtId="38" fontId="9" fillId="0" borderId="67" xfId="0" applyNumberFormat="1" applyFont="1" applyFill="1" applyBorder="1" applyAlignment="1">
      <alignment horizontal="right" vertical="center"/>
    </xf>
    <xf numFmtId="0" fontId="17" fillId="0" borderId="68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9" xfId="0" applyBorder="1">
      <alignment vertical="center"/>
    </xf>
    <xf numFmtId="38" fontId="0" fillId="0" borderId="5" xfId="1" applyFont="1" applyBorder="1">
      <alignment vertical="center"/>
    </xf>
    <xf numFmtId="38" fontId="0" fillId="0" borderId="69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0" xfId="1" applyFont="1">
      <alignment vertical="center"/>
    </xf>
    <xf numFmtId="0" fontId="0" fillId="8" borderId="5" xfId="0" applyFill="1" applyBorder="1" applyAlignment="1">
      <alignment horizontal="center" vertical="center"/>
    </xf>
    <xf numFmtId="10" fontId="0" fillId="0" borderId="5" xfId="1" applyNumberFormat="1" applyFont="1" applyFill="1" applyBorder="1">
      <alignment vertical="center"/>
    </xf>
    <xf numFmtId="0" fontId="0" fillId="0" borderId="71" xfId="0" applyBorder="1">
      <alignment vertical="center"/>
    </xf>
    <xf numFmtId="38" fontId="0" fillId="6" borderId="24" xfId="1" applyFont="1" applyFill="1" applyBorder="1">
      <alignment vertical="center"/>
    </xf>
    <xf numFmtId="38" fontId="0" fillId="6" borderId="63" xfId="1" applyFont="1" applyFill="1" applyBorder="1">
      <alignment vertical="center"/>
    </xf>
    <xf numFmtId="0" fontId="8" fillId="0" borderId="3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 shrinkToFit="1"/>
    </xf>
    <xf numFmtId="0" fontId="17" fillId="0" borderId="55" xfId="0" applyFont="1" applyFill="1" applyBorder="1" applyAlignment="1">
      <alignment horizontal="center" vertical="center" shrinkToFit="1"/>
    </xf>
    <xf numFmtId="0" fontId="17" fillId="0" borderId="56" xfId="0" applyFont="1" applyFill="1" applyBorder="1" applyAlignment="1">
      <alignment horizontal="center" vertical="center" shrinkToFi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5" xfId="0" applyFont="1" applyFill="1" applyBorder="1" applyAlignment="1">
      <alignment horizontal="center" vertical="center"/>
    </xf>
    <xf numFmtId="38" fontId="8" fillId="0" borderId="33" xfId="1" applyFont="1" applyFill="1" applyBorder="1" applyAlignment="1">
      <alignment horizontal="left" vertical="center" shrinkToFit="1"/>
    </xf>
    <xf numFmtId="38" fontId="8" fillId="0" borderId="35" xfId="1" applyFont="1" applyFill="1" applyBorder="1" applyAlignment="1">
      <alignment horizontal="left" vertical="center" shrinkToFit="1"/>
    </xf>
    <xf numFmtId="38" fontId="8" fillId="0" borderId="41" xfId="1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shrinkToFit="1"/>
    </xf>
    <xf numFmtId="38" fontId="8" fillId="0" borderId="40" xfId="0" applyNumberFormat="1" applyFont="1" applyFill="1" applyBorder="1" applyAlignment="1">
      <alignment vertical="center" shrinkToFit="1"/>
    </xf>
    <xf numFmtId="0" fontId="8" fillId="0" borderId="42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38" fontId="8" fillId="0" borderId="42" xfId="0" applyNumberFormat="1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38" fontId="8" fillId="0" borderId="12" xfId="1" applyFont="1" applyFill="1" applyBorder="1" applyAlignment="1">
      <alignment vertical="center" shrinkToFit="1"/>
    </xf>
    <xf numFmtId="0" fontId="8" fillId="0" borderId="16" xfId="0" applyFont="1" applyFill="1" applyBorder="1" applyAlignment="1">
      <alignment horizontal="left" vertical="center" shrinkToFit="1"/>
    </xf>
    <xf numFmtId="0" fontId="0" fillId="0" borderId="0" xfId="8" applyFont="1">
      <alignment vertical="center"/>
    </xf>
    <xf numFmtId="0" fontId="26" fillId="7" borderId="0" xfId="8" applyFont="1" applyFill="1" applyAlignment="1">
      <alignment horizontal="right" vertical="center"/>
    </xf>
    <xf numFmtId="0" fontId="3" fillId="0" borderId="0" xfId="10">
      <alignment vertical="center"/>
    </xf>
    <xf numFmtId="0" fontId="33" fillId="0" borderId="0" xfId="10" applyFont="1">
      <alignment vertical="center"/>
    </xf>
    <xf numFmtId="0" fontId="35" fillId="0" borderId="5" xfId="10" applyFont="1" applyBorder="1" applyAlignment="1">
      <alignment vertical="center" wrapText="1"/>
    </xf>
    <xf numFmtId="2" fontId="0" fillId="0" borderId="5" xfId="11" applyNumberFormat="1" applyFont="1" applyBorder="1">
      <alignment vertical="center"/>
    </xf>
    <xf numFmtId="0" fontId="3" fillId="0" borderId="5" xfId="10" applyBorder="1">
      <alignment vertical="center"/>
    </xf>
    <xf numFmtId="178" fontId="37" fillId="6" borderId="5" xfId="10" applyNumberFormat="1" applyFont="1" applyFill="1" applyBorder="1">
      <alignment vertical="center"/>
    </xf>
    <xf numFmtId="10" fontId="3" fillId="0" borderId="5" xfId="9" applyNumberFormat="1" applyFont="1" applyBorder="1">
      <alignment vertical="center"/>
    </xf>
    <xf numFmtId="0" fontId="3" fillId="0" borderId="0" xfId="10" applyAlignment="1">
      <alignment horizontal="center" vertical="center"/>
    </xf>
    <xf numFmtId="0" fontId="35" fillId="6" borderId="5" xfId="10" applyFont="1" applyFill="1" applyBorder="1" applyAlignment="1">
      <alignment vertical="center" wrapText="1"/>
    </xf>
    <xf numFmtId="0" fontId="2" fillId="0" borderId="0" xfId="12" applyFill="1">
      <alignment vertical="center"/>
    </xf>
    <xf numFmtId="0" fontId="14" fillId="0" borderId="5" xfId="12" applyFont="1" applyFill="1" applyBorder="1">
      <alignment vertical="center"/>
    </xf>
    <xf numFmtId="0" fontId="14" fillId="0" borderId="5" xfId="12" applyFont="1" applyFill="1" applyBorder="1" applyAlignment="1">
      <alignment vertical="center"/>
    </xf>
    <xf numFmtId="0" fontId="40" fillId="0" borderId="5" xfId="12" applyFont="1" applyFill="1" applyBorder="1" applyAlignment="1">
      <alignment horizontal="right" vertical="center"/>
    </xf>
    <xf numFmtId="0" fontId="14" fillId="0" borderId="5" xfId="12" applyFont="1" applyFill="1" applyBorder="1" applyAlignment="1">
      <alignment vertical="center" wrapText="1"/>
    </xf>
    <xf numFmtId="2" fontId="14" fillId="0" borderId="5" xfId="12" applyNumberFormat="1" applyFont="1" applyFill="1" applyBorder="1">
      <alignment vertical="center"/>
    </xf>
    <xf numFmtId="0" fontId="11" fillId="0" borderId="5" xfId="12" applyFont="1" applyFill="1" applyBorder="1">
      <alignment vertical="center"/>
    </xf>
    <xf numFmtId="2" fontId="40" fillId="0" borderId="5" xfId="12" applyNumberFormat="1" applyFont="1" applyFill="1" applyBorder="1">
      <alignment vertical="center"/>
    </xf>
    <xf numFmtId="0" fontId="2" fillId="0" borderId="0" xfId="12" applyFill="1" applyAlignment="1">
      <alignment vertical="center" wrapText="1"/>
    </xf>
    <xf numFmtId="0" fontId="14" fillId="0" borderId="2" xfId="12" applyFont="1" applyFill="1" applyBorder="1" applyAlignment="1">
      <alignment vertical="center" wrapText="1"/>
    </xf>
    <xf numFmtId="0" fontId="14" fillId="0" borderId="2" xfId="12" applyFont="1" applyFill="1" applyBorder="1">
      <alignment vertical="center"/>
    </xf>
    <xf numFmtId="0" fontId="38" fillId="0" borderId="0" xfId="12" applyFont="1" applyFill="1" applyAlignment="1">
      <alignment vertical="center"/>
    </xf>
    <xf numFmtId="0" fontId="38" fillId="0" borderId="0" xfId="12" applyFont="1" applyFill="1" applyAlignment="1">
      <alignment horizontal="center" vertical="center"/>
    </xf>
    <xf numFmtId="0" fontId="2" fillId="0" borderId="0" xfId="10" applyFont="1">
      <alignment vertical="center"/>
    </xf>
    <xf numFmtId="0" fontId="1" fillId="0" borderId="0" xfId="14">
      <alignment vertical="center"/>
    </xf>
    <xf numFmtId="0" fontId="1" fillId="0" borderId="0" xfId="14" applyFont="1">
      <alignment vertical="center"/>
    </xf>
    <xf numFmtId="0" fontId="11" fillId="0" borderId="5" xfId="14" applyFont="1" applyBorder="1">
      <alignment vertical="center"/>
    </xf>
    <xf numFmtId="0" fontId="11" fillId="0" borderId="5" xfId="14" applyFont="1" applyBorder="1" applyAlignment="1">
      <alignment horizontal="center" vertical="center"/>
    </xf>
    <xf numFmtId="0" fontId="11" fillId="0" borderId="72" xfId="14" applyFont="1" applyBorder="1" applyAlignment="1">
      <alignment horizontal="center" vertical="center"/>
    </xf>
    <xf numFmtId="0" fontId="11" fillId="0" borderId="73" xfId="14" applyFont="1" applyBorder="1" applyAlignment="1">
      <alignment horizontal="left" vertical="center"/>
    </xf>
    <xf numFmtId="0" fontId="11" fillId="0" borderId="74" xfId="14" applyFont="1" applyBorder="1" applyAlignment="1">
      <alignment horizontal="left" vertical="center"/>
    </xf>
    <xf numFmtId="0" fontId="1" fillId="0" borderId="74" xfId="14" applyBorder="1">
      <alignment vertical="center"/>
    </xf>
    <xf numFmtId="179" fontId="11" fillId="0" borderId="72" xfId="14" applyNumberFormat="1" applyFont="1" applyBorder="1">
      <alignment vertical="center"/>
    </xf>
    <xf numFmtId="0" fontId="11" fillId="0" borderId="75" xfId="14" applyFont="1" applyBorder="1" applyAlignment="1">
      <alignment horizontal="center" vertical="center"/>
    </xf>
    <xf numFmtId="0" fontId="11" fillId="6" borderId="76" xfId="14" applyFont="1" applyFill="1" applyBorder="1" applyAlignment="1">
      <alignment horizontal="left" vertical="center"/>
    </xf>
    <xf numFmtId="0" fontId="11" fillId="6" borderId="77" xfId="14" applyFont="1" applyFill="1" applyBorder="1" applyAlignment="1">
      <alignment horizontal="left" vertical="center"/>
    </xf>
    <xf numFmtId="0" fontId="1" fillId="6" borderId="77" xfId="14" applyFill="1" applyBorder="1">
      <alignment vertical="center"/>
    </xf>
    <xf numFmtId="179" fontId="11" fillId="6" borderId="75" xfId="14" applyNumberFormat="1" applyFont="1" applyFill="1" applyBorder="1">
      <alignment vertical="center"/>
    </xf>
    <xf numFmtId="0" fontId="11" fillId="0" borderId="76" xfId="14" applyFont="1" applyBorder="1" applyAlignment="1">
      <alignment horizontal="left" vertical="center"/>
    </xf>
    <xf numFmtId="0" fontId="11" fillId="0" borderId="77" xfId="14" applyFont="1" applyBorder="1" applyAlignment="1">
      <alignment horizontal="left" vertical="center"/>
    </xf>
    <xf numFmtId="0" fontId="1" fillId="0" borderId="77" xfId="14" applyBorder="1">
      <alignment vertical="center"/>
    </xf>
    <xf numFmtId="179" fontId="11" fillId="0" borderId="75" xfId="14" applyNumberFormat="1" applyFont="1" applyBorder="1">
      <alignment vertical="center"/>
    </xf>
    <xf numFmtId="20" fontId="11" fillId="0" borderId="75" xfId="14" applyNumberFormat="1" applyFont="1" applyBorder="1" applyAlignment="1">
      <alignment horizontal="center" vertical="center"/>
    </xf>
    <xf numFmtId="0" fontId="11" fillId="0" borderId="75" xfId="14" applyFont="1" applyBorder="1">
      <alignment vertical="center"/>
    </xf>
    <xf numFmtId="0" fontId="11" fillId="0" borderId="0" xfId="14" applyFont="1" applyBorder="1" applyAlignment="1">
      <alignment horizontal="left" vertical="center"/>
    </xf>
    <xf numFmtId="0" fontId="1" fillId="0" borderId="78" xfId="14" applyBorder="1">
      <alignment vertical="center"/>
    </xf>
    <xf numFmtId="0" fontId="11" fillId="0" borderId="79" xfId="14" applyFont="1" applyBorder="1">
      <alignment vertical="center"/>
    </xf>
    <xf numFmtId="0" fontId="11" fillId="0" borderId="79" xfId="14" applyFont="1" applyBorder="1" applyAlignment="1">
      <alignment horizontal="center" vertical="center"/>
    </xf>
    <xf numFmtId="0" fontId="11" fillId="0" borderId="80" xfId="14" applyFont="1" applyBorder="1" applyAlignment="1">
      <alignment horizontal="left" vertical="center"/>
    </xf>
    <xf numFmtId="0" fontId="11" fillId="0" borderId="12" xfId="14" applyFont="1" applyBorder="1" applyAlignment="1">
      <alignment horizontal="center" vertical="center"/>
    </xf>
    <xf numFmtId="0" fontId="11" fillId="0" borderId="16" xfId="14" applyFont="1" applyBorder="1" applyAlignment="1">
      <alignment horizontal="center" vertical="center"/>
    </xf>
    <xf numFmtId="0" fontId="1" fillId="0" borderId="12" xfId="14" applyBorder="1" applyAlignment="1">
      <alignment horizontal="center" vertical="center"/>
    </xf>
    <xf numFmtId="0" fontId="1" fillId="0" borderId="16" xfId="14" applyBorder="1" applyAlignment="1">
      <alignment horizontal="center" vertical="center"/>
    </xf>
    <xf numFmtId="0" fontId="11" fillId="0" borderId="0" xfId="14" applyFont="1" applyAlignment="1">
      <alignment horizontal="center" vertical="center"/>
    </xf>
    <xf numFmtId="0" fontId="11" fillId="0" borderId="0" xfId="14" applyFont="1" applyAlignment="1">
      <alignment horizontal="left" vertical="center"/>
    </xf>
    <xf numFmtId="0" fontId="11" fillId="0" borderId="12" xfId="14" applyFont="1" applyBorder="1" applyAlignment="1">
      <alignment horizontal="right" vertical="center"/>
    </xf>
    <xf numFmtId="0" fontId="11" fillId="0" borderId="16" xfId="14" applyFont="1" applyBorder="1" applyAlignment="1">
      <alignment horizontal="left" vertical="center"/>
    </xf>
    <xf numFmtId="2" fontId="11" fillId="0" borderId="12" xfId="14" applyNumberFormat="1" applyFont="1" applyBorder="1" applyAlignment="1">
      <alignment horizontal="right" vertical="center"/>
    </xf>
    <xf numFmtId="0" fontId="1" fillId="0" borderId="0" xfId="14" applyAlignment="1">
      <alignment vertical="center" wrapText="1"/>
    </xf>
    <xf numFmtId="180" fontId="1" fillId="0" borderId="0" xfId="14" applyNumberFormat="1">
      <alignment vertical="center"/>
    </xf>
    <xf numFmtId="0" fontId="30" fillId="0" borderId="47" xfId="0" applyFont="1" applyFill="1" applyBorder="1" applyAlignment="1">
      <alignment horizontal="left" vertical="center" wrapText="1"/>
    </xf>
    <xf numFmtId="0" fontId="31" fillId="0" borderId="23" xfId="0" applyFont="1" applyFill="1" applyBorder="1" applyAlignment="1">
      <alignment vertical="center"/>
    </xf>
    <xf numFmtId="0" fontId="11" fillId="0" borderId="22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46" xfId="0" applyFont="1" applyFill="1" applyBorder="1" applyAlignment="1">
      <alignment horizontal="left" vertical="center" shrinkToFit="1"/>
    </xf>
    <xf numFmtId="0" fontId="11" fillId="0" borderId="47" xfId="0" applyFont="1" applyFill="1" applyBorder="1" applyAlignment="1">
      <alignment horizontal="left" vertical="center" shrinkToFit="1"/>
    </xf>
    <xf numFmtId="0" fontId="11" fillId="0" borderId="23" xfId="0" applyFont="1" applyFill="1" applyBorder="1" applyAlignment="1">
      <alignment horizontal="left" vertical="center" shrinkToFit="1"/>
    </xf>
    <xf numFmtId="0" fontId="0" fillId="0" borderId="46" xfId="0" applyFill="1" applyBorder="1" applyAlignment="1">
      <alignment horizontal="left" vertical="center" shrinkToFit="1"/>
    </xf>
    <xf numFmtId="0" fontId="0" fillId="0" borderId="50" xfId="0" applyFill="1" applyBorder="1" applyAlignment="1">
      <alignment horizontal="left" vertical="center" shrinkToFit="1"/>
    </xf>
    <xf numFmtId="0" fontId="0" fillId="0" borderId="57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5" fillId="0" borderId="5" xfId="8" applyFont="1" applyBorder="1" applyAlignment="1">
      <alignment horizontal="center" vertical="center"/>
    </xf>
    <xf numFmtId="0" fontId="5" fillId="0" borderId="5" xfId="8" applyFont="1" applyBorder="1">
      <alignment vertical="center"/>
    </xf>
    <xf numFmtId="0" fontId="5" fillId="0" borderId="5" xfId="8" applyFont="1" applyBorder="1" applyAlignment="1">
      <alignment horizontal="left" vertical="center" wrapText="1"/>
    </xf>
    <xf numFmtId="0" fontId="5" fillId="0" borderId="69" xfId="8" applyFont="1" applyBorder="1">
      <alignment vertical="center"/>
    </xf>
    <xf numFmtId="0" fontId="5" fillId="0" borderId="2" xfId="8" applyFont="1" applyBorder="1" applyAlignment="1">
      <alignment horizontal="center" vertical="center"/>
    </xf>
    <xf numFmtId="0" fontId="36" fillId="0" borderId="5" xfId="10" applyFont="1" applyBorder="1">
      <alignment vertical="center"/>
    </xf>
    <xf numFmtId="0" fontId="33" fillId="6" borderId="5" xfId="10" applyFont="1" applyFill="1" applyBorder="1" applyAlignment="1">
      <alignment horizontal="center" vertical="center"/>
    </xf>
    <xf numFmtId="0" fontId="33" fillId="0" borderId="5" xfId="10" applyFont="1" applyBorder="1" applyAlignment="1">
      <alignment horizontal="center" vertical="center"/>
    </xf>
    <xf numFmtId="2" fontId="33" fillId="0" borderId="5" xfId="10" applyNumberFormat="1" applyFont="1" applyBorder="1" applyAlignment="1">
      <alignment horizontal="center" vertical="center"/>
    </xf>
    <xf numFmtId="2" fontId="33" fillId="6" borderId="5" xfId="10" applyNumberFormat="1" applyFont="1" applyFill="1" applyBorder="1" applyAlignment="1">
      <alignment horizontal="center" vertical="center"/>
    </xf>
    <xf numFmtId="9" fontId="0" fillId="0" borderId="0" xfId="11" applyNumberFormat="1" applyFont="1" applyAlignment="1">
      <alignment horizontal="center" vertical="center"/>
    </xf>
    <xf numFmtId="0" fontId="33" fillId="6" borderId="5" xfId="10" applyFont="1" applyFill="1" applyBorder="1" applyAlignment="1">
      <alignment vertical="center" wrapText="1"/>
    </xf>
    <xf numFmtId="0" fontId="33" fillId="0" borderId="5" xfId="10" applyFont="1" applyBorder="1" applyAlignment="1">
      <alignment vertical="center" wrapText="1"/>
    </xf>
    <xf numFmtId="0" fontId="33" fillId="0" borderId="5" xfId="10" applyFont="1" applyBorder="1">
      <alignment vertical="center"/>
    </xf>
    <xf numFmtId="0" fontId="35" fillId="0" borderId="5" xfId="10" applyFont="1" applyBorder="1" applyAlignment="1">
      <alignment horizontal="center" vertical="center"/>
    </xf>
    <xf numFmtId="0" fontId="35" fillId="0" borderId="5" xfId="10" applyFont="1" applyBorder="1" applyAlignment="1">
      <alignment horizontal="center" vertical="center" wrapText="1"/>
    </xf>
    <xf numFmtId="0" fontId="14" fillId="0" borderId="5" xfId="12" applyFont="1" applyFill="1" applyBorder="1" applyAlignment="1">
      <alignment vertical="center"/>
    </xf>
    <xf numFmtId="0" fontId="14" fillId="0" borderId="5" xfId="12" applyFont="1" applyFill="1" applyBorder="1" applyAlignment="1">
      <alignment horizontal="center" vertical="center"/>
    </xf>
    <xf numFmtId="0" fontId="39" fillId="0" borderId="5" xfId="12" applyFont="1" applyFill="1" applyBorder="1" applyAlignment="1">
      <alignment horizontal="center" vertical="center" wrapText="1"/>
    </xf>
    <xf numFmtId="0" fontId="14" fillId="0" borderId="5" xfId="12" applyFont="1" applyFill="1" applyBorder="1" applyAlignment="1">
      <alignment horizontal="center" vertical="center" wrapText="1"/>
    </xf>
    <xf numFmtId="0" fontId="14" fillId="0" borderId="12" xfId="12" applyFont="1" applyFill="1" applyBorder="1" applyAlignment="1">
      <alignment vertical="center"/>
    </xf>
    <xf numFmtId="0" fontId="14" fillId="0" borderId="16" xfId="12" applyFont="1" applyFill="1" applyBorder="1" applyAlignment="1">
      <alignment vertical="center"/>
    </xf>
    <xf numFmtId="56" fontId="14" fillId="0" borderId="20" xfId="12" applyNumberFormat="1" applyFont="1" applyFill="1" applyBorder="1" applyAlignment="1">
      <alignment horizontal="center" vertical="center" wrapText="1"/>
    </xf>
    <xf numFmtId="0" fontId="14" fillId="0" borderId="39" xfId="12" applyFont="1" applyFill="1" applyBorder="1" applyAlignment="1">
      <alignment horizontal="center" vertical="center"/>
    </xf>
    <xf numFmtId="56" fontId="14" fillId="0" borderId="12" xfId="12" applyNumberFormat="1" applyFont="1" applyFill="1" applyBorder="1" applyAlignment="1">
      <alignment horizontal="center" vertical="center" wrapText="1"/>
    </xf>
    <xf numFmtId="0" fontId="14" fillId="0" borderId="16" xfId="12" applyFont="1" applyFill="1" applyBorder="1" applyAlignment="1">
      <alignment horizontal="center" vertical="center" wrapText="1"/>
    </xf>
    <xf numFmtId="0" fontId="14" fillId="0" borderId="5" xfId="12" applyFont="1" applyFill="1" applyBorder="1" applyAlignment="1">
      <alignment horizontal="left" vertical="center"/>
    </xf>
    <xf numFmtId="0" fontId="14" fillId="0" borderId="5" xfId="12" applyFont="1" applyFill="1" applyBorder="1" applyAlignment="1">
      <alignment vertical="center" wrapText="1"/>
    </xf>
    <xf numFmtId="0" fontId="14" fillId="0" borderId="12" xfId="12" applyFont="1" applyFill="1" applyBorder="1" applyAlignment="1">
      <alignment horizontal="left" vertical="center"/>
    </xf>
    <xf numFmtId="0" fontId="14" fillId="0" borderId="13" xfId="12" applyFont="1" applyFill="1" applyBorder="1" applyAlignment="1">
      <alignment horizontal="left" vertical="center"/>
    </xf>
    <xf numFmtId="0" fontId="14" fillId="0" borderId="16" xfId="12" applyFont="1" applyFill="1" applyBorder="1" applyAlignment="1">
      <alignment horizontal="left" vertical="center"/>
    </xf>
    <xf numFmtId="0" fontId="14" fillId="0" borderId="9" xfId="12" applyFont="1" applyFill="1" applyBorder="1" applyAlignment="1">
      <alignment horizontal="left" vertical="center"/>
    </xf>
    <xf numFmtId="0" fontId="14" fillId="0" borderId="1" xfId="12" applyFont="1" applyFill="1" applyBorder="1" applyAlignment="1">
      <alignment horizontal="left" vertical="center"/>
    </xf>
    <xf numFmtId="0" fontId="14" fillId="0" borderId="2" xfId="12" applyFont="1" applyFill="1" applyBorder="1" applyAlignment="1">
      <alignment horizontal="left" vertical="center"/>
    </xf>
    <xf numFmtId="0" fontId="14" fillId="0" borderId="19" xfId="12" applyFont="1" applyFill="1" applyBorder="1" applyAlignment="1">
      <alignment horizontal="left" vertical="center"/>
    </xf>
    <xf numFmtId="0" fontId="14" fillId="0" borderId="20" xfId="12" applyFont="1" applyFill="1" applyBorder="1" applyAlignment="1">
      <alignment horizontal="left" vertical="center"/>
    </xf>
    <xf numFmtId="0" fontId="11" fillId="0" borderId="12" xfId="14" applyFont="1" applyBorder="1" applyAlignment="1">
      <alignment horizontal="left" vertical="center"/>
    </xf>
    <xf numFmtId="0" fontId="11" fillId="0" borderId="16" xfId="14" applyFont="1" applyBorder="1" applyAlignment="1">
      <alignment horizontal="left" vertical="center"/>
    </xf>
    <xf numFmtId="0" fontId="11" fillId="0" borderId="5" xfId="14" applyFont="1" applyBorder="1" applyAlignment="1">
      <alignment horizontal="center" vertical="center"/>
    </xf>
  </cellXfs>
  <cellStyles count="15">
    <cellStyle name="パーセント" xfId="9" builtinId="5"/>
    <cellStyle name="パーセント 2" xfId="11"/>
    <cellStyle name="桁区切り" xfId="1" builtinId="6"/>
    <cellStyle name="桁区切り 3" xfId="6"/>
    <cellStyle name="標準" xfId="0" builtinId="0"/>
    <cellStyle name="標準 2" xfId="2"/>
    <cellStyle name="標準 2 2" xfId="3"/>
    <cellStyle name="標準 2 2 2" xfId="7"/>
    <cellStyle name="標準 2 3" xfId="5"/>
    <cellStyle name="標準 2 4" xfId="13"/>
    <cellStyle name="標準 3" xfId="4"/>
    <cellStyle name="標準 4" xfId="8"/>
    <cellStyle name="標準 5" xfId="10"/>
    <cellStyle name="標準 6" xfId="12"/>
    <cellStyle name="標準 7" xfId="14"/>
  </cellStyles>
  <dxfs count="0"/>
  <tableStyles count="0" defaultTableStyle="TableStyleMedium9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コンボボックス用シート"/>
      <sheetName val="単価表一覧"/>
      <sheetName val="整理番号表"/>
      <sheetName val="機構P"/>
      <sheetName val="整理番号表（融資主体型補助事業）"/>
      <sheetName val="単価等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56"/>
  <sheetViews>
    <sheetView tabSelected="1" view="pageBreakPreview" zoomScaleNormal="100" zoomScaleSheetLayoutView="100" workbookViewId="0">
      <selection activeCell="J8" sqref="J8"/>
    </sheetView>
  </sheetViews>
  <sheetFormatPr defaultRowHeight="13.2" x14ac:dyDescent="0.2"/>
  <cols>
    <col min="1" max="3" width="2.6640625" customWidth="1"/>
    <col min="4" max="5" width="10.6640625" customWidth="1"/>
    <col min="6" max="6" width="3.6640625" customWidth="1"/>
    <col min="7" max="7" width="12" hidden="1" customWidth="1"/>
    <col min="8" max="9" width="10.6640625" customWidth="1"/>
    <col min="10" max="10" width="10.6640625" style="158" customWidth="1"/>
    <col min="11" max="11" width="10.6640625" customWidth="1"/>
    <col min="12" max="12" width="8.6640625" customWidth="1"/>
    <col min="13" max="13" width="30.6640625" customWidth="1"/>
    <col min="14" max="14" width="5.6640625" customWidth="1"/>
  </cols>
  <sheetData>
    <row r="1" spans="1:17" ht="18" customHeight="1" x14ac:dyDescent="0.2">
      <c r="A1" s="4" t="s">
        <v>100</v>
      </c>
      <c r="B1" s="5"/>
      <c r="C1" s="5"/>
      <c r="D1" s="5"/>
      <c r="E1" s="5"/>
      <c r="F1" s="6"/>
      <c r="G1" s="6"/>
      <c r="P1" s="7"/>
    </row>
    <row r="2" spans="1:17" ht="13.8" thickBot="1" x14ac:dyDescent="0.25">
      <c r="F2" s="12"/>
      <c r="G2" s="91"/>
    </row>
    <row r="3" spans="1:17" ht="17.25" customHeight="1" thickBot="1" x14ac:dyDescent="0.25">
      <c r="A3" s="314" t="s">
        <v>62</v>
      </c>
      <c r="B3" s="315"/>
      <c r="C3" s="315"/>
      <c r="D3" s="316"/>
      <c r="E3" s="317" t="s">
        <v>138</v>
      </c>
      <c r="F3" s="318"/>
      <c r="G3" s="318"/>
      <c r="H3" s="318"/>
      <c r="I3" s="319"/>
      <c r="J3" s="14" t="s">
        <v>63</v>
      </c>
      <c r="K3" s="320" t="s">
        <v>139</v>
      </c>
      <c r="L3" s="321"/>
      <c r="M3" s="15"/>
      <c r="P3" s="7"/>
    </row>
    <row r="4" spans="1:17" ht="9.9" customHeight="1" thickBot="1" x14ac:dyDescent="0.25">
      <c r="F4" s="12"/>
      <c r="G4" s="91"/>
    </row>
    <row r="5" spans="1:17" x14ac:dyDescent="0.2">
      <c r="A5" s="16"/>
      <c r="B5" s="17"/>
      <c r="C5" s="17"/>
      <c r="D5" s="17"/>
      <c r="E5" s="17"/>
      <c r="F5" s="18"/>
      <c r="G5" s="141" t="s">
        <v>12</v>
      </c>
      <c r="H5" s="19" t="s">
        <v>12</v>
      </c>
      <c r="I5" s="19" t="s">
        <v>13</v>
      </c>
      <c r="J5" s="19" t="s">
        <v>14</v>
      </c>
      <c r="K5" s="19" t="s">
        <v>64</v>
      </c>
      <c r="L5" s="19" t="s">
        <v>65</v>
      </c>
      <c r="M5" s="322" t="s">
        <v>66</v>
      </c>
    </row>
    <row r="6" spans="1:17" x14ac:dyDescent="0.2">
      <c r="A6" s="20"/>
      <c r="B6" s="21"/>
      <c r="C6" s="21"/>
      <c r="D6" s="21"/>
      <c r="E6" s="21"/>
      <c r="F6" s="22"/>
      <c r="G6" s="148">
        <v>1</v>
      </c>
      <c r="H6" s="23" t="s">
        <v>173</v>
      </c>
      <c r="I6" s="24" t="s">
        <v>173</v>
      </c>
      <c r="J6" s="24" t="s">
        <v>173</v>
      </c>
      <c r="K6" s="24" t="s">
        <v>173</v>
      </c>
      <c r="L6" s="25" t="s">
        <v>74</v>
      </c>
      <c r="M6" s="323"/>
    </row>
    <row r="7" spans="1:17" x14ac:dyDescent="0.2">
      <c r="A7" s="20"/>
      <c r="B7" s="21"/>
      <c r="C7" s="21"/>
      <c r="D7" s="21"/>
      <c r="E7" s="21"/>
      <c r="F7" s="22"/>
      <c r="G7" s="142" t="s">
        <v>75</v>
      </c>
      <c r="H7" s="25" t="s">
        <v>75</v>
      </c>
      <c r="I7" s="25" t="s">
        <v>76</v>
      </c>
      <c r="J7" s="25" t="s">
        <v>77</v>
      </c>
      <c r="K7" s="25" t="s">
        <v>78</v>
      </c>
      <c r="L7" s="26" t="s">
        <v>79</v>
      </c>
      <c r="M7" s="323"/>
    </row>
    <row r="8" spans="1:17" ht="27.9" customHeight="1" thickBot="1" x14ac:dyDescent="0.25">
      <c r="A8" s="27" t="str">
        <f>+IF(H48=0,"①付加価値額（円）","①付加価値額（円/人）")</f>
        <v>①付加価値額（円）</v>
      </c>
      <c r="B8" s="28"/>
      <c r="C8" s="28"/>
      <c r="D8" s="28"/>
      <c r="E8" s="79"/>
      <c r="F8" s="80" t="s">
        <v>83</v>
      </c>
      <c r="G8" s="143">
        <f>IF(G48=0,+G10-G18+G46,+(G10-G18+G46)/G48)</f>
        <v>5691814</v>
      </c>
      <c r="H8" s="29">
        <f>IF(H48=0,+H10-H18+H46,+(H10-H18+H46)/H48)</f>
        <v>1215000</v>
      </c>
      <c r="I8" s="29">
        <f>IF(I48=0,+I10-I18+I46,+(I10-I18+I46)/I48)</f>
        <v>1345000</v>
      </c>
      <c r="J8" s="29">
        <f>IF(J48=0,+J10-J18+J46,+(J10-J18+J46)/J48)</f>
        <v>2080000</v>
      </c>
      <c r="K8" s="29">
        <f>IF(K48=0,+K10-K18+K46,+(K10-K18+K46)/K48)</f>
        <v>2695000</v>
      </c>
      <c r="L8" s="82">
        <f>IF(H8=0,"-",IF(H6=28,+(K8-H8)/H8*100*3/4,+(K8-H8)/H8*100))</f>
        <v>121.81069958847736</v>
      </c>
      <c r="M8" s="30"/>
    </row>
    <row r="9" spans="1:17" ht="9.9" customHeight="1" thickBot="1" x14ac:dyDescent="0.25">
      <c r="A9" s="31"/>
      <c r="B9" s="32"/>
      <c r="C9" s="32"/>
      <c r="D9" s="32"/>
      <c r="E9" s="32"/>
      <c r="F9" s="32"/>
      <c r="G9" s="149"/>
      <c r="H9" s="33"/>
      <c r="I9" s="33"/>
      <c r="J9" s="33"/>
      <c r="K9" s="33"/>
      <c r="L9" s="33"/>
      <c r="M9" s="34"/>
    </row>
    <row r="10" spans="1:17" ht="27.9" customHeight="1" x14ac:dyDescent="0.2">
      <c r="A10" s="35" t="s">
        <v>91</v>
      </c>
      <c r="B10" s="109" t="s">
        <v>110</v>
      </c>
      <c r="C10" s="36"/>
      <c r="D10" s="36"/>
      <c r="E10" s="36"/>
      <c r="F10" s="110"/>
      <c r="G10" s="144">
        <f>G14-G15+G16</f>
        <v>11812464</v>
      </c>
      <c r="H10" s="37">
        <f>H14-H15+H16</f>
        <v>5970000</v>
      </c>
      <c r="I10" s="37">
        <f t="shared" ref="I10:K10" si="0">I14-I15+I16</f>
        <v>6820000</v>
      </c>
      <c r="J10" s="37">
        <f t="shared" si="0"/>
        <v>8270000</v>
      </c>
      <c r="K10" s="37">
        <f t="shared" si="0"/>
        <v>9720000</v>
      </c>
      <c r="L10" s="83">
        <f t="shared" ref="L10:L50" si="1">IF(H10=0,"-",+(K10-H10)/H10*100)</f>
        <v>62.814070351758801</v>
      </c>
      <c r="M10" s="38"/>
    </row>
    <row r="11" spans="1:17" ht="27.9" customHeight="1" x14ac:dyDescent="0.2">
      <c r="A11" s="39"/>
      <c r="B11" s="99" t="s">
        <v>85</v>
      </c>
      <c r="C11" s="100"/>
      <c r="D11" s="100"/>
      <c r="E11" s="100"/>
      <c r="F11" s="133">
        <v>1</v>
      </c>
      <c r="G11" s="150">
        <v>9647851</v>
      </c>
      <c r="H11" s="40">
        <f>販売計画!F18</f>
        <v>4800000</v>
      </c>
      <c r="I11" s="40">
        <f>販売計画!H18</f>
        <v>5400000</v>
      </c>
      <c r="J11" s="40">
        <f>販売計画!J18</f>
        <v>6600000</v>
      </c>
      <c r="K11" s="40">
        <f>販売計画!L18</f>
        <v>7800000</v>
      </c>
      <c r="L11" s="84">
        <f t="shared" si="1"/>
        <v>62.5</v>
      </c>
      <c r="M11" s="93" t="s">
        <v>60</v>
      </c>
      <c r="N11" t="s">
        <v>117</v>
      </c>
      <c r="Q11" s="8"/>
    </row>
    <row r="12" spans="1:17" ht="27.9" customHeight="1" x14ac:dyDescent="0.2">
      <c r="A12" s="39"/>
      <c r="B12" s="98" t="s">
        <v>86</v>
      </c>
      <c r="C12" s="105"/>
      <c r="D12" s="105"/>
      <c r="E12" s="105"/>
      <c r="F12" s="134">
        <v>2</v>
      </c>
      <c r="G12" s="151">
        <v>503000</v>
      </c>
      <c r="H12" s="43">
        <v>200000</v>
      </c>
      <c r="I12" s="43">
        <v>200000</v>
      </c>
      <c r="J12" s="43">
        <v>200000</v>
      </c>
      <c r="K12" s="43">
        <v>200000</v>
      </c>
      <c r="L12" s="85">
        <f t="shared" si="1"/>
        <v>0</v>
      </c>
      <c r="M12" s="44"/>
      <c r="Q12" s="8"/>
    </row>
    <row r="13" spans="1:17" ht="27.9" customHeight="1" x14ac:dyDescent="0.2">
      <c r="A13" s="39"/>
      <c r="B13" s="99" t="s">
        <v>87</v>
      </c>
      <c r="C13" s="95"/>
      <c r="D13" s="41"/>
      <c r="E13" s="96"/>
      <c r="F13" s="134">
        <v>3</v>
      </c>
      <c r="G13" s="151">
        <v>1661613</v>
      </c>
      <c r="H13" s="43">
        <f>雑収入明細!G14</f>
        <v>1000000</v>
      </c>
      <c r="I13" s="43">
        <f>雑収入明細!H14</f>
        <v>1250000</v>
      </c>
      <c r="J13" s="43">
        <f>雑収入明細!I14</f>
        <v>1500000</v>
      </c>
      <c r="K13" s="43">
        <f>雑収入明細!J14</f>
        <v>1750000</v>
      </c>
      <c r="L13" s="85">
        <f t="shared" si="1"/>
        <v>75</v>
      </c>
      <c r="M13" s="97" t="s">
        <v>99</v>
      </c>
      <c r="Q13" s="8"/>
    </row>
    <row r="14" spans="1:17" ht="27.9" customHeight="1" x14ac:dyDescent="0.2">
      <c r="A14" s="39"/>
      <c r="B14" s="330" t="s">
        <v>111</v>
      </c>
      <c r="C14" s="331"/>
      <c r="D14" s="331"/>
      <c r="E14" s="331"/>
      <c r="F14" s="134">
        <v>4</v>
      </c>
      <c r="G14" s="145">
        <f>SUM(G11:G13)</f>
        <v>11812464</v>
      </c>
      <c r="H14" s="43">
        <f>SUM(H11:H13)</f>
        <v>6000000</v>
      </c>
      <c r="I14" s="43">
        <f t="shared" ref="I14:K14" si="2">SUM(I11:I13)</f>
        <v>6850000</v>
      </c>
      <c r="J14" s="43">
        <f t="shared" si="2"/>
        <v>8300000</v>
      </c>
      <c r="K14" s="43">
        <f t="shared" si="2"/>
        <v>9750000</v>
      </c>
      <c r="L14" s="85">
        <f t="shared" si="1"/>
        <v>62.5</v>
      </c>
      <c r="M14" s="97"/>
      <c r="N14" s="1"/>
      <c r="Q14" s="8"/>
    </row>
    <row r="15" spans="1:17" ht="27.9" customHeight="1" x14ac:dyDescent="0.2">
      <c r="A15" s="39"/>
      <c r="B15" s="324" t="s">
        <v>90</v>
      </c>
      <c r="C15" s="325"/>
      <c r="D15" s="326"/>
      <c r="E15" s="107" t="s">
        <v>88</v>
      </c>
      <c r="F15" s="134">
        <v>5</v>
      </c>
      <c r="G15" s="152"/>
      <c r="H15" s="43">
        <v>130000</v>
      </c>
      <c r="I15" s="43">
        <v>130000</v>
      </c>
      <c r="J15" s="43">
        <v>130000</v>
      </c>
      <c r="K15" s="43">
        <v>130000</v>
      </c>
      <c r="L15" s="85">
        <f t="shared" si="1"/>
        <v>0</v>
      </c>
      <c r="M15" s="92"/>
      <c r="Q15" s="8"/>
    </row>
    <row r="16" spans="1:17" ht="27.9" customHeight="1" thickBot="1" x14ac:dyDescent="0.25">
      <c r="A16" s="45"/>
      <c r="B16" s="327"/>
      <c r="C16" s="328"/>
      <c r="D16" s="329"/>
      <c r="E16" s="108" t="s">
        <v>89</v>
      </c>
      <c r="F16" s="135">
        <v>6</v>
      </c>
      <c r="G16" s="153"/>
      <c r="H16" s="104">
        <v>100000</v>
      </c>
      <c r="I16" s="104">
        <v>100000</v>
      </c>
      <c r="J16" s="104">
        <v>100000</v>
      </c>
      <c r="K16" s="104">
        <v>100000</v>
      </c>
      <c r="L16" s="106">
        <f t="shared" si="1"/>
        <v>0</v>
      </c>
      <c r="M16" s="46"/>
      <c r="Q16" s="8"/>
    </row>
    <row r="17" spans="1:14" ht="9.9" customHeight="1" thickBot="1" x14ac:dyDescent="0.25">
      <c r="A17" s="31"/>
      <c r="B17" s="32"/>
      <c r="C17" s="32"/>
      <c r="D17" s="32"/>
      <c r="E17" s="32"/>
      <c r="F17" s="32"/>
      <c r="G17" s="149"/>
      <c r="H17" s="33"/>
      <c r="I17" s="33"/>
      <c r="J17" s="33"/>
      <c r="K17" s="33"/>
      <c r="L17" s="33"/>
      <c r="M17" s="34"/>
    </row>
    <row r="18" spans="1:14" ht="27.9" customHeight="1" x14ac:dyDescent="0.2">
      <c r="A18" s="47" t="s">
        <v>113</v>
      </c>
      <c r="B18" s="138" t="s">
        <v>114</v>
      </c>
      <c r="C18" s="48"/>
      <c r="D18" s="48"/>
      <c r="E18" s="48"/>
      <c r="F18" s="49"/>
      <c r="G18" s="146">
        <f>G42+G43-G44</f>
        <v>6120650</v>
      </c>
      <c r="H18" s="50">
        <f>H42+H43-H44</f>
        <v>5955000</v>
      </c>
      <c r="I18" s="50">
        <f t="shared" ref="I18:K18" si="3">I42+I43-I44</f>
        <v>6675000</v>
      </c>
      <c r="J18" s="50">
        <f t="shared" si="3"/>
        <v>7390000</v>
      </c>
      <c r="K18" s="50">
        <f t="shared" si="3"/>
        <v>8225000</v>
      </c>
      <c r="L18" s="86">
        <f t="shared" si="1"/>
        <v>38.119227539882452</v>
      </c>
      <c r="M18" s="51"/>
    </row>
    <row r="19" spans="1:14" ht="27.9" customHeight="1" x14ac:dyDescent="0.2">
      <c r="A19" s="52"/>
      <c r="B19" s="53" t="s">
        <v>15</v>
      </c>
      <c r="C19" s="54"/>
      <c r="D19" s="54"/>
      <c r="E19" s="11"/>
      <c r="F19" s="55">
        <v>7</v>
      </c>
      <c r="G19" s="154">
        <v>140800</v>
      </c>
      <c r="H19" s="9">
        <v>100000</v>
      </c>
      <c r="I19" s="9">
        <v>110000</v>
      </c>
      <c r="J19" s="9">
        <v>120000</v>
      </c>
      <c r="K19" s="9">
        <v>140000</v>
      </c>
      <c r="L19" s="87">
        <f>IF(H19=0,"-",+(K19-H19)/H19*100)</f>
        <v>40</v>
      </c>
      <c r="M19" s="159"/>
      <c r="N19" t="s">
        <v>67</v>
      </c>
    </row>
    <row r="20" spans="1:14" ht="27.9" customHeight="1" x14ac:dyDescent="0.2">
      <c r="A20" s="52"/>
      <c r="B20" s="57" t="s">
        <v>80</v>
      </c>
      <c r="C20" s="58"/>
      <c r="D20" s="58"/>
      <c r="E20" s="59"/>
      <c r="F20" s="60">
        <v>8</v>
      </c>
      <c r="G20" s="155">
        <v>305975</v>
      </c>
      <c r="H20" s="9">
        <v>100000</v>
      </c>
      <c r="I20" s="9">
        <v>110000</v>
      </c>
      <c r="J20" s="9">
        <v>120000</v>
      </c>
      <c r="K20" s="9">
        <v>140000</v>
      </c>
      <c r="L20" s="88">
        <f t="shared" si="1"/>
        <v>40</v>
      </c>
      <c r="M20" s="174"/>
    </row>
    <row r="21" spans="1:14" ht="27.9" customHeight="1" x14ac:dyDescent="0.2">
      <c r="A21" s="52"/>
      <c r="B21" s="57" t="s">
        <v>101</v>
      </c>
      <c r="C21" s="58"/>
      <c r="D21" s="54"/>
      <c r="E21" s="59"/>
      <c r="F21" s="60">
        <v>9</v>
      </c>
      <c r="G21" s="155"/>
      <c r="H21" s="9">
        <v>80000</v>
      </c>
      <c r="I21" s="9">
        <v>100000</v>
      </c>
      <c r="J21" s="9">
        <v>110000</v>
      </c>
      <c r="K21" s="9">
        <v>140000</v>
      </c>
      <c r="L21" s="88">
        <f t="shared" si="1"/>
        <v>75</v>
      </c>
      <c r="M21" s="62"/>
    </row>
    <row r="22" spans="1:14" ht="27.9" customHeight="1" x14ac:dyDescent="0.2">
      <c r="A22" s="52"/>
      <c r="B22" s="57" t="s">
        <v>16</v>
      </c>
      <c r="C22" s="58"/>
      <c r="D22" s="58"/>
      <c r="E22" s="59"/>
      <c r="F22" s="60">
        <v>10</v>
      </c>
      <c r="G22" s="155">
        <v>1033443</v>
      </c>
      <c r="H22" s="9">
        <v>600000</v>
      </c>
      <c r="I22" s="61">
        <v>750000</v>
      </c>
      <c r="J22" s="61">
        <v>900000</v>
      </c>
      <c r="K22" s="61">
        <v>1000000</v>
      </c>
      <c r="L22" s="88">
        <f t="shared" si="1"/>
        <v>66.666666666666657</v>
      </c>
      <c r="M22" s="161"/>
      <c r="N22" s="8"/>
    </row>
    <row r="23" spans="1:14" ht="27.9" customHeight="1" x14ac:dyDescent="0.2">
      <c r="A23" s="52"/>
      <c r="B23" s="57" t="s">
        <v>102</v>
      </c>
      <c r="C23" s="58"/>
      <c r="D23" s="54"/>
      <c r="E23" s="59"/>
      <c r="F23" s="60">
        <v>11</v>
      </c>
      <c r="G23" s="155"/>
      <c r="H23" s="9">
        <v>0</v>
      </c>
      <c r="I23" s="61">
        <v>0</v>
      </c>
      <c r="J23" s="61">
        <v>0</v>
      </c>
      <c r="K23" s="61">
        <v>0</v>
      </c>
      <c r="L23" s="88" t="str">
        <f t="shared" si="1"/>
        <v>-</v>
      </c>
      <c r="M23" s="62"/>
      <c r="N23" s="8"/>
    </row>
    <row r="24" spans="1:14" ht="27.9" customHeight="1" x14ac:dyDescent="0.2">
      <c r="A24" s="52"/>
      <c r="B24" s="57" t="s">
        <v>19</v>
      </c>
      <c r="C24" s="58"/>
      <c r="D24" s="58"/>
      <c r="E24" s="59"/>
      <c r="F24" s="60">
        <v>12</v>
      </c>
      <c r="G24" s="155"/>
      <c r="H24" s="9">
        <v>100000</v>
      </c>
      <c r="I24" s="9">
        <v>100000</v>
      </c>
      <c r="J24" s="9">
        <v>110000</v>
      </c>
      <c r="K24" s="9">
        <v>120000</v>
      </c>
      <c r="L24" s="88">
        <f t="shared" si="1"/>
        <v>20</v>
      </c>
      <c r="M24" s="160"/>
      <c r="N24" s="8"/>
    </row>
    <row r="25" spans="1:14" ht="27.9" customHeight="1" x14ac:dyDescent="0.2">
      <c r="A25" s="52"/>
      <c r="B25" s="57" t="s">
        <v>103</v>
      </c>
      <c r="C25" s="58"/>
      <c r="D25" s="58"/>
      <c r="E25" s="59"/>
      <c r="F25" s="60">
        <v>13</v>
      </c>
      <c r="G25" s="155">
        <v>160440</v>
      </c>
      <c r="H25" s="9">
        <v>500000</v>
      </c>
      <c r="I25" s="61">
        <v>550000</v>
      </c>
      <c r="J25" s="61">
        <v>600000</v>
      </c>
      <c r="K25" s="61">
        <v>750000</v>
      </c>
      <c r="L25" s="88">
        <f t="shared" si="1"/>
        <v>50</v>
      </c>
      <c r="M25" s="174"/>
    </row>
    <row r="26" spans="1:14" ht="27.9" customHeight="1" x14ac:dyDescent="0.2">
      <c r="A26" s="52"/>
      <c r="B26" s="57" t="s">
        <v>17</v>
      </c>
      <c r="C26" s="58"/>
      <c r="D26" s="54"/>
      <c r="E26" s="11"/>
      <c r="F26" s="55">
        <v>14</v>
      </c>
      <c r="G26" s="154">
        <v>88128</v>
      </c>
      <c r="H26" s="9">
        <v>50000</v>
      </c>
      <c r="I26" s="61">
        <v>60000</v>
      </c>
      <c r="J26" s="61">
        <v>60000</v>
      </c>
      <c r="K26" s="61">
        <v>75000</v>
      </c>
      <c r="L26" s="87">
        <f>IF(H26=0,"-",+(K26-H26)/H26*100)</f>
        <v>50</v>
      </c>
      <c r="M26" s="162"/>
    </row>
    <row r="27" spans="1:14" ht="27.9" customHeight="1" x14ac:dyDescent="0.2">
      <c r="A27" s="52"/>
      <c r="B27" s="57" t="s">
        <v>20</v>
      </c>
      <c r="C27" s="58"/>
      <c r="D27" s="54"/>
      <c r="E27" s="11"/>
      <c r="F27" s="55">
        <v>15</v>
      </c>
      <c r="G27" s="154">
        <v>225842</v>
      </c>
      <c r="H27" s="9">
        <v>500000</v>
      </c>
      <c r="I27" s="9">
        <v>600000</v>
      </c>
      <c r="J27" s="9">
        <v>700000</v>
      </c>
      <c r="K27" s="9">
        <v>800000</v>
      </c>
      <c r="L27" s="87">
        <f>IF(H27=0,"-",+(K27-H27)/H27*100)</f>
        <v>60</v>
      </c>
      <c r="M27" s="56"/>
    </row>
    <row r="28" spans="1:14" ht="27.9" customHeight="1" x14ac:dyDescent="0.2">
      <c r="A28" s="52"/>
      <c r="B28" s="57" t="s">
        <v>18</v>
      </c>
      <c r="C28" s="58"/>
      <c r="D28" s="58"/>
      <c r="E28" s="59"/>
      <c r="F28" s="60">
        <v>16</v>
      </c>
      <c r="G28" s="155">
        <v>79967</v>
      </c>
      <c r="H28" s="9">
        <v>300000</v>
      </c>
      <c r="I28" s="61">
        <v>350000</v>
      </c>
      <c r="J28" s="61">
        <v>400000</v>
      </c>
      <c r="K28" s="61">
        <v>450000</v>
      </c>
      <c r="L28" s="88">
        <f t="shared" si="1"/>
        <v>50</v>
      </c>
      <c r="M28" s="174"/>
    </row>
    <row r="29" spans="1:14" ht="27.9" customHeight="1" x14ac:dyDescent="0.2">
      <c r="A29" s="52"/>
      <c r="B29" s="53" t="s">
        <v>68</v>
      </c>
      <c r="C29" s="54"/>
      <c r="D29" s="54"/>
      <c r="E29" s="11"/>
      <c r="F29" s="55">
        <v>17</v>
      </c>
      <c r="G29" s="154">
        <v>33881</v>
      </c>
      <c r="H29" s="9">
        <v>50000</v>
      </c>
      <c r="I29" s="61">
        <v>50000</v>
      </c>
      <c r="J29" s="61">
        <v>50000</v>
      </c>
      <c r="K29" s="61">
        <v>50000</v>
      </c>
      <c r="L29" s="87">
        <f>IF(H29=0,"-",+(K29-H29)/H29*100)</f>
        <v>0</v>
      </c>
      <c r="M29" s="56"/>
      <c r="N29" s="8"/>
    </row>
    <row r="30" spans="1:14" ht="27.9" customHeight="1" x14ac:dyDescent="0.2">
      <c r="A30" s="52"/>
      <c r="B30" s="57" t="s">
        <v>22</v>
      </c>
      <c r="C30" s="58"/>
      <c r="D30" s="58"/>
      <c r="E30" s="59"/>
      <c r="F30" s="60">
        <v>18</v>
      </c>
      <c r="G30" s="155">
        <v>9439</v>
      </c>
      <c r="H30" s="9">
        <v>200000</v>
      </c>
      <c r="I30" s="61">
        <v>200000</v>
      </c>
      <c r="J30" s="61">
        <v>210000</v>
      </c>
      <c r="K30" s="61">
        <v>220000</v>
      </c>
      <c r="L30" s="88">
        <f t="shared" si="1"/>
        <v>10</v>
      </c>
      <c r="M30" s="160"/>
      <c r="N30" s="8"/>
    </row>
    <row r="31" spans="1:14" ht="27.9" customHeight="1" x14ac:dyDescent="0.2">
      <c r="A31" s="52"/>
      <c r="B31" s="53" t="s">
        <v>11</v>
      </c>
      <c r="C31" s="54"/>
      <c r="D31" s="54"/>
      <c r="E31" s="11"/>
      <c r="F31" s="55">
        <v>19</v>
      </c>
      <c r="G31" s="154">
        <v>32032</v>
      </c>
      <c r="H31" s="9">
        <v>1000000</v>
      </c>
      <c r="I31" s="63">
        <v>1100000</v>
      </c>
      <c r="J31" s="63">
        <v>1200000</v>
      </c>
      <c r="K31" s="63">
        <v>1300000</v>
      </c>
      <c r="L31" s="87">
        <f>IF(H31=0,"-",+(K31-H31)/H31*100)</f>
        <v>30</v>
      </c>
      <c r="M31" s="175"/>
      <c r="N31" t="s">
        <v>84</v>
      </c>
    </row>
    <row r="32" spans="1:14" ht="27.9" customHeight="1" x14ac:dyDescent="0.2">
      <c r="A32" s="52"/>
      <c r="B32" s="57" t="s">
        <v>61</v>
      </c>
      <c r="C32" s="58"/>
      <c r="D32" s="58"/>
      <c r="E32" s="59"/>
      <c r="F32" s="60">
        <v>20</v>
      </c>
      <c r="G32" s="155">
        <v>1708618</v>
      </c>
      <c r="H32" s="9">
        <v>25000</v>
      </c>
      <c r="I32" s="61">
        <v>30000</v>
      </c>
      <c r="J32" s="61">
        <v>35000</v>
      </c>
      <c r="K32" s="61">
        <v>50000</v>
      </c>
      <c r="L32" s="88">
        <f>IF(H32=0,"-",+(K32-H32)/H32*100)</f>
        <v>100</v>
      </c>
      <c r="M32" s="176"/>
      <c r="N32" s="8" t="s">
        <v>120</v>
      </c>
    </row>
    <row r="33" spans="1:14" ht="27.9" customHeight="1" x14ac:dyDescent="0.2">
      <c r="A33" s="52"/>
      <c r="B33" s="57" t="s">
        <v>69</v>
      </c>
      <c r="C33" s="58"/>
      <c r="D33" s="58"/>
      <c r="E33" s="59"/>
      <c r="F33" s="60">
        <v>21</v>
      </c>
      <c r="G33" s="155"/>
      <c r="H33" s="9">
        <v>1200000</v>
      </c>
      <c r="I33" s="61">
        <v>1200000</v>
      </c>
      <c r="J33" s="61">
        <v>1200000</v>
      </c>
      <c r="K33" s="61">
        <v>1200000</v>
      </c>
      <c r="L33" s="88">
        <f t="shared" si="1"/>
        <v>0</v>
      </c>
      <c r="M33" s="62"/>
      <c r="N33" s="8"/>
    </row>
    <row r="34" spans="1:14" ht="27.9" customHeight="1" x14ac:dyDescent="0.2">
      <c r="A34" s="52"/>
      <c r="B34" s="57" t="s">
        <v>104</v>
      </c>
      <c r="C34" s="58"/>
      <c r="D34" s="54"/>
      <c r="E34" s="59"/>
      <c r="F34" s="60">
        <v>22</v>
      </c>
      <c r="G34" s="155">
        <v>43263</v>
      </c>
      <c r="H34" s="9">
        <v>0</v>
      </c>
      <c r="I34" s="61">
        <v>0</v>
      </c>
      <c r="J34" s="61">
        <v>0</v>
      </c>
      <c r="K34" s="61">
        <v>0</v>
      </c>
      <c r="L34" s="88" t="str">
        <f t="shared" si="1"/>
        <v>-</v>
      </c>
      <c r="M34" s="62"/>
      <c r="N34" s="8"/>
    </row>
    <row r="35" spans="1:14" ht="27.9" customHeight="1" x14ac:dyDescent="0.2">
      <c r="A35" s="52"/>
      <c r="B35" s="57" t="s">
        <v>21</v>
      </c>
      <c r="C35" s="58"/>
      <c r="D35" s="58"/>
      <c r="E35" s="59"/>
      <c r="F35" s="60">
        <v>23</v>
      </c>
      <c r="G35" s="155">
        <v>1236765</v>
      </c>
      <c r="H35" s="9">
        <v>1000000</v>
      </c>
      <c r="I35" s="61">
        <v>1200000</v>
      </c>
      <c r="J35" s="61">
        <v>1400000</v>
      </c>
      <c r="K35" s="61">
        <v>1600000</v>
      </c>
      <c r="L35" s="88">
        <f t="shared" si="1"/>
        <v>60</v>
      </c>
      <c r="M35" s="62"/>
      <c r="N35" t="s">
        <v>121</v>
      </c>
    </row>
    <row r="36" spans="1:14" ht="27.9" customHeight="1" x14ac:dyDescent="0.2">
      <c r="A36" s="52"/>
      <c r="B36" s="57" t="s">
        <v>23</v>
      </c>
      <c r="C36" s="58"/>
      <c r="D36" s="58"/>
      <c r="E36" s="59"/>
      <c r="F36" s="60">
        <v>24</v>
      </c>
      <c r="G36" s="155">
        <v>160260</v>
      </c>
      <c r="H36" s="9">
        <v>50000</v>
      </c>
      <c r="I36" s="61">
        <v>65000</v>
      </c>
      <c r="J36" s="61">
        <v>75000</v>
      </c>
      <c r="K36" s="61">
        <v>90000</v>
      </c>
      <c r="L36" s="88">
        <f t="shared" si="1"/>
        <v>80</v>
      </c>
      <c r="M36" s="62"/>
    </row>
    <row r="37" spans="1:14" ht="27.9" customHeight="1" x14ac:dyDescent="0.2">
      <c r="A37" s="52"/>
      <c r="B37" s="57" t="s">
        <v>132</v>
      </c>
      <c r="C37" s="58"/>
      <c r="D37" s="58"/>
      <c r="E37" s="59"/>
      <c r="F37" s="60">
        <v>25</v>
      </c>
      <c r="G37" s="155">
        <v>624773</v>
      </c>
      <c r="H37" s="9">
        <v>0</v>
      </c>
      <c r="I37" s="9">
        <v>0</v>
      </c>
      <c r="J37" s="9">
        <v>0</v>
      </c>
      <c r="K37" s="9">
        <v>0</v>
      </c>
      <c r="L37" s="88" t="str">
        <f t="shared" si="1"/>
        <v>-</v>
      </c>
      <c r="M37" s="62"/>
      <c r="N37" s="8"/>
    </row>
    <row r="38" spans="1:14" ht="27.9" customHeight="1" x14ac:dyDescent="0.2">
      <c r="A38" s="52"/>
      <c r="B38" s="57" t="s">
        <v>133</v>
      </c>
      <c r="C38" s="58"/>
      <c r="D38" s="58"/>
      <c r="E38" s="59"/>
      <c r="F38" s="60">
        <v>26</v>
      </c>
      <c r="G38" s="155">
        <v>67314</v>
      </c>
      <c r="H38" s="9">
        <v>0</v>
      </c>
      <c r="I38" s="9">
        <v>0</v>
      </c>
      <c r="J38" s="9">
        <v>0</v>
      </c>
      <c r="K38" s="9">
        <v>0</v>
      </c>
      <c r="L38" s="88" t="str">
        <f t="shared" si="1"/>
        <v>-</v>
      </c>
      <c r="M38" s="62"/>
      <c r="N38" s="8"/>
    </row>
    <row r="39" spans="1:14" ht="27.9" customHeight="1" x14ac:dyDescent="0.2">
      <c r="A39" s="52"/>
      <c r="B39" s="57" t="s">
        <v>134</v>
      </c>
      <c r="C39" s="58"/>
      <c r="D39" s="58"/>
      <c r="E39" s="59"/>
      <c r="F39" s="60">
        <v>27</v>
      </c>
      <c r="G39" s="155"/>
      <c r="H39" s="9">
        <v>0</v>
      </c>
      <c r="I39" s="9">
        <v>0</v>
      </c>
      <c r="J39" s="9">
        <v>0</v>
      </c>
      <c r="K39" s="9">
        <v>0</v>
      </c>
      <c r="L39" s="88" t="str">
        <f t="shared" si="1"/>
        <v>-</v>
      </c>
      <c r="M39" s="62"/>
      <c r="N39" s="8"/>
    </row>
    <row r="40" spans="1:14" ht="27.9" customHeight="1" x14ac:dyDescent="0.2">
      <c r="A40" s="52"/>
      <c r="B40" s="57" t="s">
        <v>135</v>
      </c>
      <c r="C40" s="58"/>
      <c r="D40" s="54"/>
      <c r="E40" s="59"/>
      <c r="F40" s="60">
        <v>28</v>
      </c>
      <c r="G40" s="155"/>
      <c r="H40" s="9">
        <v>0</v>
      </c>
      <c r="I40" s="9">
        <v>0</v>
      </c>
      <c r="J40" s="9">
        <v>0</v>
      </c>
      <c r="K40" s="9">
        <v>0</v>
      </c>
      <c r="L40" s="88" t="str">
        <f t="shared" si="1"/>
        <v>-</v>
      </c>
      <c r="M40" s="62"/>
      <c r="N40" s="8"/>
    </row>
    <row r="41" spans="1:14" ht="27.9" customHeight="1" x14ac:dyDescent="0.2">
      <c r="A41" s="52"/>
      <c r="B41" s="53" t="s">
        <v>106</v>
      </c>
      <c r="C41" s="54"/>
      <c r="D41" s="54"/>
      <c r="E41" s="11"/>
      <c r="F41" s="55">
        <v>29</v>
      </c>
      <c r="G41" s="154">
        <f>107723+146940+2167</f>
        <v>256830</v>
      </c>
      <c r="H41" s="9">
        <v>100000</v>
      </c>
      <c r="I41" s="61">
        <v>100000</v>
      </c>
      <c r="J41" s="61">
        <v>100000</v>
      </c>
      <c r="K41" s="61">
        <v>100000</v>
      </c>
      <c r="L41" s="87">
        <f t="shared" si="1"/>
        <v>0</v>
      </c>
      <c r="M41" s="56"/>
      <c r="N41" s="8"/>
    </row>
    <row r="42" spans="1:14" ht="27.9" customHeight="1" x14ac:dyDescent="0.2">
      <c r="A42" s="52"/>
      <c r="B42" s="338" t="s">
        <v>112</v>
      </c>
      <c r="C42" s="339"/>
      <c r="D42" s="339"/>
      <c r="E42" s="340"/>
      <c r="F42" s="55">
        <v>30</v>
      </c>
      <c r="G42" s="147">
        <f>SUM(G19:G41)</f>
        <v>6207770</v>
      </c>
      <c r="H42" s="9">
        <f>SUM(H19:H41)</f>
        <v>5955000</v>
      </c>
      <c r="I42" s="63">
        <f>SUM(I19:I41)</f>
        <v>6675000</v>
      </c>
      <c r="J42" s="63">
        <f t="shared" ref="J42:K42" si="4">SUM(J19:J41)</f>
        <v>7390000</v>
      </c>
      <c r="K42" s="63">
        <f t="shared" si="4"/>
        <v>8225000</v>
      </c>
      <c r="L42" s="87">
        <f t="shared" si="1"/>
        <v>38.119227539882452</v>
      </c>
      <c r="M42" s="56"/>
      <c r="N42" s="8"/>
    </row>
    <row r="43" spans="1:14" ht="27.9" customHeight="1" x14ac:dyDescent="0.2">
      <c r="A43" s="52"/>
      <c r="B43" s="332" t="s">
        <v>105</v>
      </c>
      <c r="C43" s="333"/>
      <c r="D43" s="334"/>
      <c r="E43" s="136" t="s">
        <v>88</v>
      </c>
      <c r="F43" s="55">
        <v>31</v>
      </c>
      <c r="G43" s="154">
        <v>28800</v>
      </c>
      <c r="H43" s="9"/>
      <c r="I43" s="63">
        <f>H44</f>
        <v>0</v>
      </c>
      <c r="J43" s="63">
        <f t="shared" ref="J43:K44" si="5">+ROUND(I43,-2)</f>
        <v>0</v>
      </c>
      <c r="K43" s="63">
        <f t="shared" si="5"/>
        <v>0</v>
      </c>
      <c r="L43" s="87" t="str">
        <f t="shared" si="1"/>
        <v>-</v>
      </c>
      <c r="M43" s="56"/>
      <c r="N43" s="8"/>
    </row>
    <row r="44" spans="1:14" ht="27.9" customHeight="1" thickBot="1" x14ac:dyDescent="0.25">
      <c r="A44" s="64"/>
      <c r="B44" s="335"/>
      <c r="C44" s="336"/>
      <c r="D44" s="337"/>
      <c r="E44" s="137" t="s">
        <v>89</v>
      </c>
      <c r="F44" s="65">
        <v>32</v>
      </c>
      <c r="G44" s="156">
        <v>115920</v>
      </c>
      <c r="H44" s="66"/>
      <c r="I44" s="67">
        <f>+ROUND(H44,-2)</f>
        <v>0</v>
      </c>
      <c r="J44" s="67">
        <f t="shared" si="5"/>
        <v>0</v>
      </c>
      <c r="K44" s="67">
        <f t="shared" si="5"/>
        <v>0</v>
      </c>
      <c r="L44" s="89" t="str">
        <f t="shared" si="1"/>
        <v>-</v>
      </c>
      <c r="M44" s="68"/>
    </row>
    <row r="45" spans="1:14" ht="9.9" customHeight="1" thickBot="1" x14ac:dyDescent="0.25">
      <c r="A45" s="31"/>
      <c r="B45" s="32"/>
      <c r="C45" s="32"/>
      <c r="D45" s="32"/>
      <c r="E45" s="32"/>
      <c r="F45" s="32"/>
      <c r="G45" s="149"/>
      <c r="H45" s="33"/>
      <c r="I45" s="33"/>
      <c r="J45" s="33"/>
      <c r="K45" s="33"/>
      <c r="L45" s="33"/>
      <c r="M45" s="34"/>
    </row>
    <row r="46" spans="1:14" ht="27.9" customHeight="1" thickBot="1" x14ac:dyDescent="0.25">
      <c r="A46" s="69" t="s">
        <v>109</v>
      </c>
      <c r="B46" s="70"/>
      <c r="C46" s="70"/>
      <c r="D46" s="70"/>
      <c r="E46" s="71"/>
      <c r="F46" s="72"/>
      <c r="G46" s="157"/>
      <c r="H46" s="73">
        <f>IF(H33=0,,+H33)</f>
        <v>1200000</v>
      </c>
      <c r="I46" s="73">
        <f>IF(I33=0,,+I33)</f>
        <v>1200000</v>
      </c>
      <c r="J46" s="73">
        <f>IF(J33=0,,+J33)</f>
        <v>1200000</v>
      </c>
      <c r="K46" s="73">
        <f>IF(K33=0,,+K33)</f>
        <v>1200000</v>
      </c>
      <c r="L46" s="90">
        <f t="shared" ref="L46" si="6">IF(H46=0,"-",+(K46-H46)/H46*100)</f>
        <v>0</v>
      </c>
      <c r="M46" s="74"/>
    </row>
    <row r="47" spans="1:14" ht="9.9" customHeight="1" thickBot="1" x14ac:dyDescent="0.25">
      <c r="A47" s="31"/>
      <c r="B47" s="32"/>
      <c r="C47" s="32"/>
      <c r="D47" s="32"/>
      <c r="E47" s="32"/>
      <c r="F47" s="32"/>
      <c r="G47" s="149"/>
      <c r="H47" s="33"/>
      <c r="I47" s="33"/>
      <c r="J47" s="33"/>
      <c r="K47" s="33"/>
      <c r="L47" s="33"/>
      <c r="M47" s="34"/>
    </row>
    <row r="48" spans="1:14" ht="27.9" customHeight="1" thickBot="1" x14ac:dyDescent="0.25">
      <c r="A48" s="75" t="s">
        <v>70</v>
      </c>
      <c r="B48" s="32"/>
      <c r="C48" s="32"/>
      <c r="D48" s="32"/>
      <c r="E48" s="312" t="s">
        <v>71</v>
      </c>
      <c r="F48" s="313"/>
      <c r="G48" s="157"/>
      <c r="H48" s="76"/>
      <c r="I48" s="76"/>
      <c r="J48" s="76"/>
      <c r="K48" s="76"/>
      <c r="L48" s="76" t="str">
        <f t="shared" ref="L48" si="7">IF(H48=0,"-",+(K48-H48)/H48*100)</f>
        <v>-</v>
      </c>
      <c r="M48" s="74"/>
    </row>
    <row r="49" spans="1:13" ht="9.9" hidden="1" customHeight="1" thickBot="1" x14ac:dyDescent="0.25">
      <c r="A49" s="31"/>
      <c r="B49" s="32"/>
      <c r="C49" s="32"/>
      <c r="D49" s="32"/>
      <c r="E49" s="32"/>
      <c r="F49" s="32"/>
      <c r="G49" s="32"/>
      <c r="H49" s="33"/>
      <c r="I49" s="33"/>
      <c r="J49" s="33"/>
      <c r="K49" s="33"/>
      <c r="L49" s="33"/>
      <c r="M49" s="34"/>
    </row>
    <row r="50" spans="1:13" ht="30" hidden="1" customHeight="1" thickBot="1" x14ac:dyDescent="0.25">
      <c r="A50" s="75" t="s">
        <v>81</v>
      </c>
      <c r="B50" s="32"/>
      <c r="C50" s="32"/>
      <c r="D50" s="32"/>
      <c r="E50" s="32" t="s">
        <v>82</v>
      </c>
      <c r="F50" s="78"/>
      <c r="G50" s="78"/>
      <c r="H50" s="77">
        <f>+H10-H18</f>
        <v>15000</v>
      </c>
      <c r="I50" s="77">
        <f>+I10-I18</f>
        <v>145000</v>
      </c>
      <c r="J50" s="77">
        <f>+J10-J18</f>
        <v>880000</v>
      </c>
      <c r="K50" s="77">
        <f>+K10-K18</f>
        <v>1495000</v>
      </c>
      <c r="L50" s="77">
        <f t="shared" si="1"/>
        <v>9866.6666666666679</v>
      </c>
      <c r="M50" s="74"/>
    </row>
    <row r="51" spans="1:13" ht="15" customHeight="1" x14ac:dyDescent="0.2">
      <c r="A51" t="s">
        <v>72</v>
      </c>
    </row>
    <row r="52" spans="1:13" ht="15" customHeight="1" x14ac:dyDescent="0.2">
      <c r="A52" t="s">
        <v>107</v>
      </c>
    </row>
    <row r="53" spans="1:13" ht="15" customHeight="1" x14ac:dyDescent="0.2">
      <c r="A53" s="132" t="s">
        <v>115</v>
      </c>
    </row>
    <row r="54" spans="1:13" ht="15" customHeight="1" x14ac:dyDescent="0.2">
      <c r="A54" s="1" t="s">
        <v>108</v>
      </c>
    </row>
    <row r="55" spans="1:13" ht="15" customHeight="1" x14ac:dyDescent="0.2">
      <c r="A55" s="1" t="s">
        <v>73</v>
      </c>
    </row>
    <row r="56" spans="1:13" ht="18" customHeight="1" x14ac:dyDescent="0.2">
      <c r="A56" s="10"/>
    </row>
  </sheetData>
  <mergeCells count="9">
    <mergeCell ref="E48:F48"/>
    <mergeCell ref="A3:D3"/>
    <mergeCell ref="E3:I3"/>
    <mergeCell ref="K3:L3"/>
    <mergeCell ref="M5:M7"/>
    <mergeCell ref="B15:D16"/>
    <mergeCell ref="B14:E14"/>
    <mergeCell ref="B43:D44"/>
    <mergeCell ref="B42:E42"/>
  </mergeCells>
  <phoneticPr fontId="4"/>
  <dataValidations count="1">
    <dataValidation type="decimal" operator="greaterThanOrEqual" allowBlank="1" showInputMessage="1" showErrorMessage="1" sqref="H48:K48 H46:K46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42"/>
  <sheetViews>
    <sheetView view="pageBreakPreview" zoomScaleNormal="100" zoomScaleSheetLayoutView="100" workbookViewId="0">
      <selection activeCell="F4" sqref="F4:G4"/>
    </sheetView>
  </sheetViews>
  <sheetFormatPr defaultColWidth="9" defaultRowHeight="13.2" x14ac:dyDescent="0.2"/>
  <cols>
    <col min="1" max="1" width="10.6640625" style="2" customWidth="1"/>
    <col min="2" max="2" width="9.6640625" style="2" customWidth="1"/>
    <col min="3" max="3" width="8.21875" style="2" bestFit="1" customWidth="1"/>
    <col min="4" max="4" width="10.6640625" style="2" hidden="1" customWidth="1"/>
    <col min="5" max="5" width="6.6640625" style="2" hidden="1" customWidth="1"/>
    <col min="6" max="6" width="11.6640625" style="2" bestFit="1" customWidth="1"/>
    <col min="7" max="7" width="6.6640625" style="2" customWidth="1"/>
    <col min="8" max="8" width="11.21875" style="2" customWidth="1"/>
    <col min="9" max="9" width="6.6640625" style="2" customWidth="1"/>
    <col min="10" max="10" width="10.6640625" style="2" customWidth="1"/>
    <col min="11" max="11" width="6.6640625" style="2" customWidth="1"/>
    <col min="12" max="12" width="10.6640625" style="2" customWidth="1"/>
    <col min="13" max="13" width="6.6640625" style="2" customWidth="1"/>
    <col min="14" max="14" width="18.6640625" style="2" customWidth="1"/>
    <col min="15" max="16384" width="9" style="2"/>
  </cols>
  <sheetData>
    <row r="1" spans="1:15" ht="19.2" x14ac:dyDescent="0.2">
      <c r="A1" s="349" t="s">
        <v>166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5" x14ac:dyDescent="0.2">
      <c r="I2" s="3"/>
    </row>
    <row r="3" spans="1:15" x14ac:dyDescent="0.2">
      <c r="D3" s="351"/>
      <c r="E3" s="351"/>
      <c r="F3" s="351"/>
      <c r="G3" s="351"/>
      <c r="I3" s="3"/>
    </row>
    <row r="4" spans="1:15" x14ac:dyDescent="0.2">
      <c r="A4" s="13"/>
      <c r="B4" s="350" t="s">
        <v>29</v>
      </c>
      <c r="C4" s="350"/>
      <c r="D4" s="348"/>
      <c r="E4" s="348"/>
      <c r="F4" s="348" t="s">
        <v>164</v>
      </c>
      <c r="G4" s="348"/>
      <c r="H4" s="348" t="s">
        <v>165</v>
      </c>
      <c r="I4" s="348"/>
      <c r="J4" s="348" t="s">
        <v>165</v>
      </c>
      <c r="K4" s="348"/>
      <c r="L4" s="348" t="s">
        <v>165</v>
      </c>
      <c r="M4" s="348"/>
      <c r="N4" s="13" t="s">
        <v>30</v>
      </c>
    </row>
    <row r="5" spans="1:15" x14ac:dyDescent="0.2">
      <c r="A5" s="352" t="s">
        <v>137</v>
      </c>
      <c r="B5" s="222" t="s">
        <v>2</v>
      </c>
      <c r="C5" s="223" t="s">
        <v>31</v>
      </c>
      <c r="D5" s="163"/>
      <c r="E5" s="164"/>
      <c r="F5" s="163">
        <v>400</v>
      </c>
      <c r="G5" s="164" t="s">
        <v>32</v>
      </c>
      <c r="H5" s="163">
        <v>450</v>
      </c>
      <c r="I5" s="164" t="s">
        <v>32</v>
      </c>
      <c r="J5" s="163">
        <v>550</v>
      </c>
      <c r="K5" s="164" t="s">
        <v>32</v>
      </c>
      <c r="L5" s="163">
        <v>650</v>
      </c>
      <c r="M5" s="164" t="s">
        <v>32</v>
      </c>
      <c r="N5" s="355"/>
    </row>
    <row r="6" spans="1:15" x14ac:dyDescent="0.2">
      <c r="A6" s="353"/>
      <c r="B6" s="224" t="s">
        <v>3</v>
      </c>
      <c r="C6" s="225" t="s">
        <v>33</v>
      </c>
      <c r="D6" s="165"/>
      <c r="E6" s="166"/>
      <c r="F6" s="165">
        <v>600</v>
      </c>
      <c r="G6" s="166" t="s">
        <v>34</v>
      </c>
      <c r="H6" s="165">
        <v>600</v>
      </c>
      <c r="I6" s="166" t="s">
        <v>34</v>
      </c>
      <c r="J6" s="165">
        <v>600</v>
      </c>
      <c r="K6" s="166" t="s">
        <v>34</v>
      </c>
      <c r="L6" s="165">
        <v>600</v>
      </c>
      <c r="M6" s="166" t="s">
        <v>34</v>
      </c>
      <c r="N6" s="356"/>
    </row>
    <row r="7" spans="1:15" x14ac:dyDescent="0.2">
      <c r="A7" s="353"/>
      <c r="B7" s="224" t="s">
        <v>4</v>
      </c>
      <c r="C7" s="225" t="s">
        <v>35</v>
      </c>
      <c r="D7" s="165"/>
      <c r="E7" s="166"/>
      <c r="F7" s="165">
        <f>F5*F6/10</f>
        <v>24000</v>
      </c>
      <c r="G7" s="166" t="s">
        <v>36</v>
      </c>
      <c r="H7" s="165">
        <f>H5*H6/10</f>
        <v>27000</v>
      </c>
      <c r="I7" s="166" t="s">
        <v>36</v>
      </c>
      <c r="J7" s="165">
        <f>J5*J6/10</f>
        <v>33000</v>
      </c>
      <c r="K7" s="166" t="s">
        <v>36</v>
      </c>
      <c r="L7" s="165">
        <f>L5*L6/10</f>
        <v>39000</v>
      </c>
      <c r="M7" s="166" t="s">
        <v>36</v>
      </c>
      <c r="N7" s="356"/>
    </row>
    <row r="8" spans="1:15" x14ac:dyDescent="0.2">
      <c r="A8" s="353"/>
      <c r="B8" s="224" t="s">
        <v>5</v>
      </c>
      <c r="C8" s="225" t="s">
        <v>37</v>
      </c>
      <c r="D8" s="165"/>
      <c r="E8" s="166"/>
      <c r="F8" s="165">
        <v>200</v>
      </c>
      <c r="G8" s="166" t="s">
        <v>6</v>
      </c>
      <c r="H8" s="165">
        <v>200</v>
      </c>
      <c r="I8" s="166" t="s">
        <v>6</v>
      </c>
      <c r="J8" s="165">
        <v>200</v>
      </c>
      <c r="K8" s="166" t="s">
        <v>6</v>
      </c>
      <c r="L8" s="165">
        <v>200</v>
      </c>
      <c r="M8" s="166" t="s">
        <v>6</v>
      </c>
      <c r="N8" s="356"/>
    </row>
    <row r="9" spans="1:15" x14ac:dyDescent="0.2">
      <c r="A9" s="354"/>
      <c r="B9" s="226" t="s">
        <v>7</v>
      </c>
      <c r="C9" s="227" t="s">
        <v>38</v>
      </c>
      <c r="D9" s="167"/>
      <c r="E9" s="168"/>
      <c r="F9" s="167">
        <f>F7*F8</f>
        <v>4800000</v>
      </c>
      <c r="G9" s="168" t="s">
        <v>8</v>
      </c>
      <c r="H9" s="167">
        <f>H7*H8</f>
        <v>5400000</v>
      </c>
      <c r="I9" s="168" t="s">
        <v>8</v>
      </c>
      <c r="J9" s="167">
        <f>J7*J8</f>
        <v>6600000</v>
      </c>
      <c r="K9" s="168" t="s">
        <v>8</v>
      </c>
      <c r="L9" s="167">
        <f>L7*L8</f>
        <v>7800000</v>
      </c>
      <c r="M9" s="168" t="s">
        <v>8</v>
      </c>
      <c r="N9" s="357"/>
    </row>
    <row r="10" spans="1:15" x14ac:dyDescent="0.2">
      <c r="A10" s="358" t="s">
        <v>167</v>
      </c>
      <c r="B10" s="222" t="s">
        <v>2</v>
      </c>
      <c r="C10" s="223" t="s">
        <v>39</v>
      </c>
      <c r="D10" s="163"/>
      <c r="E10" s="164"/>
      <c r="F10" s="163">
        <v>100</v>
      </c>
      <c r="G10" s="164" t="s">
        <v>24</v>
      </c>
      <c r="H10" s="163">
        <v>100</v>
      </c>
      <c r="I10" s="164" t="s">
        <v>24</v>
      </c>
      <c r="J10" s="163">
        <v>100</v>
      </c>
      <c r="K10" s="164" t="s">
        <v>24</v>
      </c>
      <c r="L10" s="163">
        <v>100</v>
      </c>
      <c r="M10" s="164" t="s">
        <v>24</v>
      </c>
      <c r="N10" s="355"/>
      <c r="O10" s="2" t="s">
        <v>117</v>
      </c>
    </row>
    <row r="11" spans="1:15" x14ac:dyDescent="0.2">
      <c r="A11" s="359"/>
      <c r="B11" s="224" t="s">
        <v>3</v>
      </c>
      <c r="C11" s="225" t="s">
        <v>40</v>
      </c>
      <c r="D11" s="165"/>
      <c r="E11" s="166"/>
      <c r="F11" s="165">
        <v>400</v>
      </c>
      <c r="G11" s="166" t="s">
        <v>25</v>
      </c>
      <c r="H11" s="165">
        <v>400</v>
      </c>
      <c r="I11" s="166" t="s">
        <v>25</v>
      </c>
      <c r="J11" s="165">
        <v>400</v>
      </c>
      <c r="K11" s="166" t="s">
        <v>25</v>
      </c>
      <c r="L11" s="165">
        <v>400</v>
      </c>
      <c r="M11" s="166" t="s">
        <v>25</v>
      </c>
      <c r="N11" s="356"/>
    </row>
    <row r="12" spans="1:15" x14ac:dyDescent="0.2">
      <c r="A12" s="359"/>
      <c r="B12" s="224" t="s">
        <v>4</v>
      </c>
      <c r="C12" s="225" t="s">
        <v>41</v>
      </c>
      <c r="D12" s="165"/>
      <c r="E12" s="166"/>
      <c r="F12" s="165">
        <f>F10*F11/10</f>
        <v>4000</v>
      </c>
      <c r="G12" s="166" t="s">
        <v>26</v>
      </c>
      <c r="H12" s="165">
        <f>H10*H11/10</f>
        <v>4000</v>
      </c>
      <c r="I12" s="166" t="s">
        <v>26</v>
      </c>
      <c r="J12" s="165">
        <f>J10*J11/10</f>
        <v>4000</v>
      </c>
      <c r="K12" s="166" t="s">
        <v>26</v>
      </c>
      <c r="L12" s="165">
        <f>L10*L11/10</f>
        <v>4000</v>
      </c>
      <c r="M12" s="166" t="s">
        <v>26</v>
      </c>
      <c r="N12" s="356"/>
    </row>
    <row r="13" spans="1:15" x14ac:dyDescent="0.2">
      <c r="A13" s="359"/>
      <c r="B13" s="224" t="s">
        <v>5</v>
      </c>
      <c r="C13" s="225" t="s">
        <v>42</v>
      </c>
      <c r="D13" s="165"/>
      <c r="E13" s="166"/>
      <c r="F13" s="165">
        <v>50</v>
      </c>
      <c r="G13" s="166" t="s">
        <v>27</v>
      </c>
      <c r="H13" s="165">
        <v>50</v>
      </c>
      <c r="I13" s="166" t="s">
        <v>27</v>
      </c>
      <c r="J13" s="165">
        <v>50</v>
      </c>
      <c r="K13" s="166" t="s">
        <v>27</v>
      </c>
      <c r="L13" s="165">
        <v>50</v>
      </c>
      <c r="M13" s="166" t="s">
        <v>27</v>
      </c>
      <c r="N13" s="356"/>
    </row>
    <row r="14" spans="1:15" x14ac:dyDescent="0.2">
      <c r="A14" s="360"/>
      <c r="B14" s="226" t="s">
        <v>7</v>
      </c>
      <c r="C14" s="227" t="s">
        <v>43</v>
      </c>
      <c r="D14" s="167"/>
      <c r="E14" s="168"/>
      <c r="F14" s="167">
        <f>F12*F13</f>
        <v>200000</v>
      </c>
      <c r="G14" s="168" t="s">
        <v>28</v>
      </c>
      <c r="H14" s="167">
        <f>H12*H13</f>
        <v>200000</v>
      </c>
      <c r="I14" s="168" t="s">
        <v>28</v>
      </c>
      <c r="J14" s="167">
        <f>J12*J13</f>
        <v>200000</v>
      </c>
      <c r="K14" s="168" t="s">
        <v>28</v>
      </c>
      <c r="L14" s="167">
        <f>L12*L13</f>
        <v>200000</v>
      </c>
      <c r="M14" s="168" t="s">
        <v>28</v>
      </c>
      <c r="N14" s="357"/>
    </row>
    <row r="15" spans="1:15" x14ac:dyDescent="0.2">
      <c r="A15" s="363" t="s">
        <v>44</v>
      </c>
      <c r="B15" s="364"/>
      <c r="C15" s="228" t="s">
        <v>45</v>
      </c>
      <c r="D15" s="169"/>
      <c r="E15" s="170"/>
      <c r="F15" s="169">
        <f>F9+F14</f>
        <v>5000000</v>
      </c>
      <c r="G15" s="170" t="s">
        <v>8</v>
      </c>
      <c r="H15" s="169">
        <f>H9+H14</f>
        <v>5600000</v>
      </c>
      <c r="I15" s="170" t="s">
        <v>8</v>
      </c>
      <c r="J15" s="169">
        <f>J9+J14</f>
        <v>6800000</v>
      </c>
      <c r="K15" s="170" t="s">
        <v>8</v>
      </c>
      <c r="L15" s="169">
        <f>L9+L14</f>
        <v>8000000</v>
      </c>
      <c r="M15" s="170" t="s">
        <v>8</v>
      </c>
      <c r="N15" s="344"/>
    </row>
    <row r="16" spans="1:15" x14ac:dyDescent="0.2">
      <c r="A16" s="361" t="s">
        <v>46</v>
      </c>
      <c r="B16" s="362"/>
      <c r="C16" s="229"/>
      <c r="D16" s="171"/>
      <c r="E16" s="172"/>
      <c r="F16" s="171" t="s">
        <v>47</v>
      </c>
      <c r="G16" s="172" t="s">
        <v>48</v>
      </c>
      <c r="H16" s="205">
        <f>IF(H15=0,,+(H15-$F15)/$F15*100)</f>
        <v>12</v>
      </c>
      <c r="I16" s="206" t="s">
        <v>48</v>
      </c>
      <c r="J16" s="205">
        <f t="shared" ref="J16" si="0">IF(J15=0,,+(J15-$F15)/$F15*100)</f>
        <v>36</v>
      </c>
      <c r="K16" s="206" t="s">
        <v>48</v>
      </c>
      <c r="L16" s="205">
        <f t="shared" ref="L16" si="1">IF(L15=0,,+(L15-$F15)/$F15*100)</f>
        <v>60</v>
      </c>
      <c r="M16" s="206" t="s">
        <v>48</v>
      </c>
      <c r="N16" s="346"/>
    </row>
    <row r="17" spans="1:14" x14ac:dyDescent="0.2">
      <c r="A17" s="363" t="s">
        <v>122</v>
      </c>
      <c r="B17" s="364"/>
      <c r="C17" s="228" t="s">
        <v>123</v>
      </c>
      <c r="D17" s="169"/>
      <c r="E17" s="170"/>
      <c r="F17" s="169">
        <v>200000</v>
      </c>
      <c r="G17" s="170" t="s">
        <v>126</v>
      </c>
      <c r="H17" s="169">
        <v>200000</v>
      </c>
      <c r="I17" s="170" t="s">
        <v>126</v>
      </c>
      <c r="J17" s="169">
        <v>200000</v>
      </c>
      <c r="K17" s="170" t="s">
        <v>126</v>
      </c>
      <c r="L17" s="169">
        <v>200000</v>
      </c>
      <c r="M17" s="170" t="s">
        <v>126</v>
      </c>
      <c r="N17" s="344"/>
    </row>
    <row r="18" spans="1:14" x14ac:dyDescent="0.2">
      <c r="A18" s="361" t="s">
        <v>124</v>
      </c>
      <c r="B18" s="362"/>
      <c r="C18" s="229" t="s">
        <v>125</v>
      </c>
      <c r="D18" s="173"/>
      <c r="E18" s="172"/>
      <c r="F18" s="207">
        <f>F15-F17</f>
        <v>4800000</v>
      </c>
      <c r="G18" s="172" t="s">
        <v>126</v>
      </c>
      <c r="H18" s="169">
        <f>H15-H17</f>
        <v>5400000</v>
      </c>
      <c r="I18" s="206" t="s">
        <v>126</v>
      </c>
      <c r="J18" s="169">
        <f>J15-J17</f>
        <v>6600000</v>
      </c>
      <c r="K18" s="206" t="s">
        <v>126</v>
      </c>
      <c r="L18" s="169">
        <f>L15-L17</f>
        <v>7800000</v>
      </c>
      <c r="M18" s="206" t="s">
        <v>126</v>
      </c>
      <c r="N18" s="346"/>
    </row>
    <row r="19" spans="1:14" x14ac:dyDescent="0.2">
      <c r="A19" s="230"/>
      <c r="B19" s="230"/>
      <c r="C19" s="230"/>
      <c r="D19" s="231"/>
      <c r="E19" s="232"/>
      <c r="F19" s="231"/>
      <c r="G19" s="232"/>
      <c r="H19" s="231"/>
      <c r="I19" s="232"/>
      <c r="J19" s="231"/>
      <c r="K19" s="231"/>
      <c r="L19" s="231"/>
      <c r="M19" s="231"/>
      <c r="N19" s="230"/>
    </row>
    <row r="20" spans="1:14" hidden="1" x14ac:dyDescent="0.2">
      <c r="A20" s="230" t="s">
        <v>49</v>
      </c>
      <c r="B20" s="230"/>
      <c r="C20" s="230"/>
      <c r="D20" s="231"/>
      <c r="E20" s="232"/>
      <c r="F20" s="231"/>
      <c r="G20" s="232"/>
      <c r="H20" s="231"/>
      <c r="I20" s="232"/>
      <c r="J20" s="231"/>
      <c r="K20" s="231"/>
      <c r="L20" s="231"/>
      <c r="M20" s="231"/>
      <c r="N20" s="230"/>
    </row>
    <row r="21" spans="1:14" hidden="1" x14ac:dyDescent="0.2">
      <c r="A21" s="233" t="s">
        <v>9</v>
      </c>
      <c r="B21" s="347" t="s">
        <v>29</v>
      </c>
      <c r="C21" s="347"/>
      <c r="D21" s="348">
        <f>+D4</f>
        <v>0</v>
      </c>
      <c r="E21" s="348"/>
      <c r="F21" s="348" t="str">
        <f>+F4</f>
        <v>現状(○年度)</v>
      </c>
      <c r="G21" s="348"/>
      <c r="H21" s="348" t="str">
        <f>+H4</f>
        <v>○年度</v>
      </c>
      <c r="I21" s="348"/>
      <c r="J21" s="348" t="str">
        <f>+J4</f>
        <v>○年度</v>
      </c>
      <c r="K21" s="348"/>
      <c r="L21" s="348" t="str">
        <f>+L4</f>
        <v>○年度</v>
      </c>
      <c r="M21" s="348"/>
      <c r="N21" s="233" t="str">
        <f>+N4</f>
        <v>根拠</v>
      </c>
    </row>
    <row r="22" spans="1:14" hidden="1" x14ac:dyDescent="0.2">
      <c r="A22" s="341"/>
      <c r="B22" s="224" t="s">
        <v>10</v>
      </c>
      <c r="C22" s="223" t="s">
        <v>31</v>
      </c>
      <c r="D22" s="165"/>
      <c r="E22" s="234" t="s">
        <v>36</v>
      </c>
      <c r="F22" s="165"/>
      <c r="G22" s="234" t="s">
        <v>36</v>
      </c>
      <c r="H22" s="165"/>
      <c r="I22" s="234" t="s">
        <v>36</v>
      </c>
      <c r="J22" s="165"/>
      <c r="K22" s="234" t="s">
        <v>36</v>
      </c>
      <c r="L22" s="165"/>
      <c r="M22" s="234" t="s">
        <v>36</v>
      </c>
      <c r="N22" s="344"/>
    </row>
    <row r="23" spans="1:14" hidden="1" x14ac:dyDescent="0.2">
      <c r="A23" s="342"/>
      <c r="B23" s="224" t="s">
        <v>5</v>
      </c>
      <c r="C23" s="225" t="s">
        <v>33</v>
      </c>
      <c r="D23" s="165"/>
      <c r="E23" s="234" t="s">
        <v>6</v>
      </c>
      <c r="F23" s="165"/>
      <c r="G23" s="234" t="s">
        <v>6</v>
      </c>
      <c r="H23" s="165"/>
      <c r="I23" s="234" t="s">
        <v>6</v>
      </c>
      <c r="J23" s="165"/>
      <c r="K23" s="234" t="s">
        <v>6</v>
      </c>
      <c r="L23" s="165"/>
      <c r="M23" s="234" t="s">
        <v>6</v>
      </c>
      <c r="N23" s="345"/>
    </row>
    <row r="24" spans="1:14" hidden="1" x14ac:dyDescent="0.2">
      <c r="A24" s="343"/>
      <c r="B24" s="226" t="s">
        <v>7</v>
      </c>
      <c r="C24" s="227" t="s">
        <v>50</v>
      </c>
      <c r="D24" s="167">
        <f>+D22*D23</f>
        <v>0</v>
      </c>
      <c r="E24" s="235" t="s">
        <v>8</v>
      </c>
      <c r="F24" s="167">
        <f>+F22*F23</f>
        <v>0</v>
      </c>
      <c r="G24" s="235" t="s">
        <v>8</v>
      </c>
      <c r="H24" s="167">
        <f t="shared" ref="H24" si="2">+H22*H23</f>
        <v>0</v>
      </c>
      <c r="I24" s="235" t="s">
        <v>8</v>
      </c>
      <c r="J24" s="167">
        <f t="shared" ref="J24" si="3">+J22*J23</f>
        <v>0</v>
      </c>
      <c r="K24" s="235" t="s">
        <v>8</v>
      </c>
      <c r="L24" s="167">
        <f t="shared" ref="L24" si="4">+L22*L23</f>
        <v>0</v>
      </c>
      <c r="M24" s="235" t="s">
        <v>8</v>
      </c>
      <c r="N24" s="346"/>
    </row>
    <row r="25" spans="1:14" hidden="1" x14ac:dyDescent="0.2">
      <c r="A25" s="342"/>
      <c r="B25" s="224" t="s">
        <v>10</v>
      </c>
      <c r="C25" s="225" t="s">
        <v>39</v>
      </c>
      <c r="D25" s="165"/>
      <c r="E25" s="234" t="s">
        <v>36</v>
      </c>
      <c r="F25" s="165"/>
      <c r="G25" s="234" t="s">
        <v>51</v>
      </c>
      <c r="H25" s="165"/>
      <c r="I25" s="234" t="s">
        <v>51</v>
      </c>
      <c r="J25" s="165"/>
      <c r="K25" s="234" t="s">
        <v>51</v>
      </c>
      <c r="L25" s="165"/>
      <c r="M25" s="234" t="s">
        <v>51</v>
      </c>
      <c r="N25" s="344"/>
    </row>
    <row r="26" spans="1:14" hidden="1" x14ac:dyDescent="0.2">
      <c r="A26" s="342"/>
      <c r="B26" s="224" t="s">
        <v>5</v>
      </c>
      <c r="C26" s="225" t="s">
        <v>40</v>
      </c>
      <c r="D26" s="165"/>
      <c r="E26" s="234" t="s">
        <v>6</v>
      </c>
      <c r="F26" s="165"/>
      <c r="G26" s="234" t="s">
        <v>6</v>
      </c>
      <c r="H26" s="165"/>
      <c r="I26" s="234" t="s">
        <v>6</v>
      </c>
      <c r="J26" s="165"/>
      <c r="K26" s="234" t="s">
        <v>6</v>
      </c>
      <c r="L26" s="165"/>
      <c r="M26" s="234" t="s">
        <v>6</v>
      </c>
      <c r="N26" s="345"/>
    </row>
    <row r="27" spans="1:14" hidden="1" x14ac:dyDescent="0.2">
      <c r="A27" s="343"/>
      <c r="B27" s="226" t="s">
        <v>7</v>
      </c>
      <c r="C27" s="227" t="s">
        <v>52</v>
      </c>
      <c r="D27" s="167">
        <f>+D25*D26</f>
        <v>0</v>
      </c>
      <c r="E27" s="235" t="s">
        <v>8</v>
      </c>
      <c r="F27" s="167">
        <f>+F25*F26</f>
        <v>0</v>
      </c>
      <c r="G27" s="235" t="s">
        <v>8</v>
      </c>
      <c r="H27" s="167">
        <f t="shared" ref="H27" si="5">+H25*H26</f>
        <v>0</v>
      </c>
      <c r="I27" s="235" t="s">
        <v>8</v>
      </c>
      <c r="J27" s="167">
        <f t="shared" ref="J27" si="6">+J25*J26</f>
        <v>0</v>
      </c>
      <c r="K27" s="235" t="s">
        <v>8</v>
      </c>
      <c r="L27" s="167">
        <f t="shared" ref="L27" si="7">+L25*L26</f>
        <v>0</v>
      </c>
      <c r="M27" s="235" t="s">
        <v>8</v>
      </c>
      <c r="N27" s="346"/>
    </row>
    <row r="28" spans="1:14" hidden="1" x14ac:dyDescent="0.2">
      <c r="A28" s="342"/>
      <c r="B28" s="224" t="s">
        <v>10</v>
      </c>
      <c r="C28" s="225" t="s">
        <v>39</v>
      </c>
      <c r="D28" s="165"/>
      <c r="E28" s="234" t="s">
        <v>36</v>
      </c>
      <c r="F28" s="165"/>
      <c r="G28" s="234" t="s">
        <v>51</v>
      </c>
      <c r="H28" s="165"/>
      <c r="I28" s="234" t="s">
        <v>51</v>
      </c>
      <c r="J28" s="165"/>
      <c r="K28" s="234" t="s">
        <v>51</v>
      </c>
      <c r="L28" s="165"/>
      <c r="M28" s="234" t="s">
        <v>51</v>
      </c>
      <c r="N28" s="344"/>
    </row>
    <row r="29" spans="1:14" hidden="1" x14ac:dyDescent="0.2">
      <c r="A29" s="342"/>
      <c r="B29" s="224" t="s">
        <v>5</v>
      </c>
      <c r="C29" s="225" t="s">
        <v>40</v>
      </c>
      <c r="D29" s="165"/>
      <c r="E29" s="234" t="s">
        <v>6</v>
      </c>
      <c r="F29" s="165"/>
      <c r="G29" s="234" t="s">
        <v>6</v>
      </c>
      <c r="H29" s="165"/>
      <c r="I29" s="234" t="s">
        <v>6</v>
      </c>
      <c r="J29" s="165"/>
      <c r="K29" s="234" t="s">
        <v>6</v>
      </c>
      <c r="L29" s="165"/>
      <c r="M29" s="234" t="s">
        <v>6</v>
      </c>
      <c r="N29" s="345"/>
    </row>
    <row r="30" spans="1:14" hidden="1" x14ac:dyDescent="0.2">
      <c r="A30" s="343"/>
      <c r="B30" s="226" t="s">
        <v>7</v>
      </c>
      <c r="C30" s="227" t="s">
        <v>52</v>
      </c>
      <c r="D30" s="167">
        <f>+D28*D29</f>
        <v>0</v>
      </c>
      <c r="E30" s="235" t="s">
        <v>8</v>
      </c>
      <c r="F30" s="167">
        <f>+F28*F29</f>
        <v>0</v>
      </c>
      <c r="G30" s="235" t="s">
        <v>8</v>
      </c>
      <c r="H30" s="167">
        <f t="shared" ref="H30" si="8">+H28*H29</f>
        <v>0</v>
      </c>
      <c r="I30" s="235" t="s">
        <v>8</v>
      </c>
      <c r="J30" s="167">
        <f t="shared" ref="J30" si="9">+J28*J29</f>
        <v>0</v>
      </c>
      <c r="K30" s="235" t="s">
        <v>8</v>
      </c>
      <c r="L30" s="167">
        <f t="shared" ref="L30" si="10">+L28*L29</f>
        <v>0</v>
      </c>
      <c r="M30" s="235" t="s">
        <v>8</v>
      </c>
      <c r="N30" s="346"/>
    </row>
    <row r="31" spans="1:14" hidden="1" x14ac:dyDescent="0.2">
      <c r="A31" s="363" t="s">
        <v>44</v>
      </c>
      <c r="B31" s="364"/>
      <c r="C31" s="228" t="s">
        <v>53</v>
      </c>
      <c r="D31" s="169">
        <f>+D24+D27+D30</f>
        <v>0</v>
      </c>
      <c r="E31" s="236" t="s">
        <v>8</v>
      </c>
      <c r="F31" s="169">
        <f>+F24+F27+F30</f>
        <v>0</v>
      </c>
      <c r="G31" s="236" t="s">
        <v>8</v>
      </c>
      <c r="H31" s="169">
        <f>+H24+H27+H30</f>
        <v>0</v>
      </c>
      <c r="I31" s="236" t="s">
        <v>8</v>
      </c>
      <c r="J31" s="169">
        <f>+J24+J27+J30</f>
        <v>0</v>
      </c>
      <c r="K31" s="236" t="s">
        <v>8</v>
      </c>
      <c r="L31" s="169">
        <f>+L24+L27+L30</f>
        <v>0</v>
      </c>
      <c r="M31" s="236" t="s">
        <v>8</v>
      </c>
      <c r="N31" s="344"/>
    </row>
    <row r="32" spans="1:14" hidden="1" x14ac:dyDescent="0.2">
      <c r="A32" s="361" t="s">
        <v>46</v>
      </c>
      <c r="B32" s="362"/>
      <c r="C32" s="229"/>
      <c r="D32" s="171" t="s">
        <v>47</v>
      </c>
      <c r="E32" s="172" t="s">
        <v>48</v>
      </c>
      <c r="F32" s="171" t="s">
        <v>54</v>
      </c>
      <c r="G32" s="172" t="s">
        <v>55</v>
      </c>
      <c r="H32" s="205">
        <f>IF(H31=0,,+(H31-$F31)/$F31*100)</f>
        <v>0</v>
      </c>
      <c r="I32" s="206" t="s">
        <v>55</v>
      </c>
      <c r="J32" s="205">
        <f t="shared" ref="J32" si="11">IF(J31=0,,+(J31-$F31)/$F31*100)</f>
        <v>0</v>
      </c>
      <c r="K32" s="206" t="s">
        <v>55</v>
      </c>
      <c r="L32" s="205">
        <f t="shared" ref="L32" si="12">IF(L31=0,,+(L31-$F31)/$F31*100)</f>
        <v>0</v>
      </c>
      <c r="M32" s="206" t="s">
        <v>55</v>
      </c>
      <c r="N32" s="346"/>
    </row>
    <row r="33" spans="1:14" hidden="1" x14ac:dyDescent="0.2">
      <c r="A33" s="237"/>
      <c r="B33" s="237"/>
      <c r="C33" s="237"/>
      <c r="D33" s="238"/>
      <c r="E33" s="239"/>
      <c r="F33" s="238"/>
      <c r="G33" s="239"/>
      <c r="H33" s="238"/>
      <c r="I33" s="239"/>
      <c r="J33" s="238"/>
      <c r="K33" s="239"/>
      <c r="L33" s="238"/>
      <c r="M33" s="239"/>
      <c r="N33" s="230"/>
    </row>
    <row r="34" spans="1:14" hidden="1" x14ac:dyDescent="0.2">
      <c r="A34" s="230" t="s">
        <v>56</v>
      </c>
      <c r="B34" s="230"/>
      <c r="C34" s="230"/>
      <c r="D34" s="230"/>
      <c r="E34" s="230"/>
      <c r="F34" s="230"/>
      <c r="G34" s="230"/>
      <c r="H34" s="230"/>
      <c r="I34" s="240"/>
      <c r="J34" s="230"/>
      <c r="K34" s="230"/>
      <c r="L34" s="230"/>
      <c r="M34" s="230"/>
      <c r="N34" s="230"/>
    </row>
    <row r="35" spans="1:14" hidden="1" x14ac:dyDescent="0.2">
      <c r="A35" s="241"/>
      <c r="B35" s="242"/>
      <c r="C35" s="243"/>
      <c r="D35" s="348">
        <f>+D21</f>
        <v>0</v>
      </c>
      <c r="E35" s="348"/>
      <c r="F35" s="348" t="str">
        <f>+F21</f>
        <v>現状(○年度)</v>
      </c>
      <c r="G35" s="348"/>
      <c r="H35" s="348" t="str">
        <f t="shared" ref="H35" si="13">+H21</f>
        <v>○年度</v>
      </c>
      <c r="I35" s="348"/>
      <c r="J35" s="348" t="str">
        <f t="shared" ref="J35" si="14">+J21</f>
        <v>○年度</v>
      </c>
      <c r="K35" s="348"/>
      <c r="L35" s="348" t="str">
        <f t="shared" ref="L35" si="15">+L21</f>
        <v>○年度</v>
      </c>
      <c r="M35" s="348"/>
      <c r="N35" s="233" t="str">
        <f>+N21</f>
        <v>根拠</v>
      </c>
    </row>
    <row r="36" spans="1:14" hidden="1" x14ac:dyDescent="0.2">
      <c r="A36" s="363" t="s">
        <v>44</v>
      </c>
      <c r="B36" s="364"/>
      <c r="C36" s="228" t="s">
        <v>57</v>
      </c>
      <c r="D36" s="244">
        <f>D15+D31</f>
        <v>0</v>
      </c>
      <c r="E36" s="245" t="s">
        <v>8</v>
      </c>
      <c r="F36" s="244">
        <f>F15+F31</f>
        <v>5000000</v>
      </c>
      <c r="G36" s="245" t="s">
        <v>8</v>
      </c>
      <c r="H36" s="244">
        <f>H15+H31</f>
        <v>5600000</v>
      </c>
      <c r="I36" s="246" t="s">
        <v>8</v>
      </c>
      <c r="J36" s="247">
        <f>J15+J31</f>
        <v>6800000</v>
      </c>
      <c r="K36" s="245" t="s">
        <v>8</v>
      </c>
      <c r="L36" s="244">
        <f>L15+L31</f>
        <v>8000000</v>
      </c>
      <c r="M36" s="246" t="s">
        <v>8</v>
      </c>
      <c r="N36" s="344"/>
    </row>
    <row r="37" spans="1:14" hidden="1" x14ac:dyDescent="0.2">
      <c r="A37" s="361" t="s">
        <v>58</v>
      </c>
      <c r="B37" s="362"/>
      <c r="C37" s="229"/>
      <c r="D37" s="171" t="s">
        <v>1</v>
      </c>
      <c r="E37" s="172" t="s">
        <v>59</v>
      </c>
      <c r="F37" s="171" t="s">
        <v>1</v>
      </c>
      <c r="G37" s="172" t="s">
        <v>59</v>
      </c>
      <c r="H37" s="205">
        <f>IF(H36=0,,+(H36-$F36)/$F36*100)</f>
        <v>12</v>
      </c>
      <c r="I37" s="206" t="s">
        <v>59</v>
      </c>
      <c r="J37" s="205">
        <f t="shared" ref="J37" si="16">IF(J36=0,,+(J36-$F36)/$F36*100)</f>
        <v>36</v>
      </c>
      <c r="K37" s="172" t="s">
        <v>59</v>
      </c>
      <c r="L37" s="205">
        <f t="shared" ref="L37" si="17">IF(L36=0,,+(L36-$F36)/$F36*100)</f>
        <v>60</v>
      </c>
      <c r="M37" s="206" t="s">
        <v>59</v>
      </c>
      <c r="N37" s="346"/>
    </row>
    <row r="38" spans="1:14" x14ac:dyDescent="0.2">
      <c r="A38" s="248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</row>
    <row r="39" spans="1:14" x14ac:dyDescent="0.2">
      <c r="A39" s="371" t="s">
        <v>128</v>
      </c>
      <c r="B39" s="372"/>
      <c r="C39" s="373"/>
      <c r="D39" s="249"/>
      <c r="E39" s="250" t="s">
        <v>32</v>
      </c>
      <c r="F39" s="249">
        <f>F5+F10</f>
        <v>500</v>
      </c>
      <c r="G39" s="250" t="s">
        <v>32</v>
      </c>
      <c r="H39" s="249">
        <f>H5+H10</f>
        <v>550</v>
      </c>
      <c r="I39" s="250" t="s">
        <v>32</v>
      </c>
      <c r="J39" s="249">
        <f>J5+J10</f>
        <v>650</v>
      </c>
      <c r="K39" s="250" t="s">
        <v>32</v>
      </c>
      <c r="L39" s="249">
        <f>L5+L10</f>
        <v>750</v>
      </c>
      <c r="M39" s="250" t="s">
        <v>32</v>
      </c>
      <c r="N39" s="208"/>
    </row>
    <row r="40" spans="1:14" x14ac:dyDescent="0.2">
      <c r="A40" s="368" t="s">
        <v>127</v>
      </c>
      <c r="B40" s="369"/>
      <c r="C40" s="370"/>
      <c r="D40" s="249"/>
      <c r="E40" s="250" t="s">
        <v>24</v>
      </c>
      <c r="F40" s="249">
        <v>400</v>
      </c>
      <c r="G40" s="250" t="s">
        <v>24</v>
      </c>
      <c r="H40" s="249">
        <v>450</v>
      </c>
      <c r="I40" s="250" t="s">
        <v>24</v>
      </c>
      <c r="J40" s="249">
        <v>550</v>
      </c>
      <c r="K40" s="250" t="s">
        <v>24</v>
      </c>
      <c r="L40" s="249">
        <v>650</v>
      </c>
      <c r="M40" s="250" t="s">
        <v>24</v>
      </c>
      <c r="N40" s="208"/>
    </row>
    <row r="41" spans="1:14" x14ac:dyDescent="0.2">
      <c r="A41" s="374" t="s">
        <v>129</v>
      </c>
      <c r="B41" s="375"/>
      <c r="C41" s="376"/>
      <c r="D41" s="139"/>
      <c r="E41" s="140" t="s">
        <v>32</v>
      </c>
      <c r="F41" s="139">
        <f>F39-F40</f>
        <v>100</v>
      </c>
      <c r="G41" s="140" t="s">
        <v>32</v>
      </c>
      <c r="H41" s="139">
        <f>H39-H40</f>
        <v>100</v>
      </c>
      <c r="I41" s="140" t="s">
        <v>32</v>
      </c>
      <c r="J41" s="139">
        <f>J39-J40</f>
        <v>100</v>
      </c>
      <c r="K41" s="140" t="s">
        <v>32</v>
      </c>
      <c r="L41" s="139">
        <f>L39-L40</f>
        <v>100</v>
      </c>
      <c r="M41" s="140" t="s">
        <v>32</v>
      </c>
      <c r="N41" s="208"/>
    </row>
    <row r="42" spans="1:14" x14ac:dyDescent="0.2">
      <c r="A42" s="365" t="s">
        <v>136</v>
      </c>
      <c r="B42" s="366"/>
      <c r="C42" s="367"/>
      <c r="D42" s="139"/>
      <c r="E42" s="140" t="s">
        <v>24</v>
      </c>
      <c r="F42" s="139">
        <f>F41</f>
        <v>100</v>
      </c>
      <c r="G42" s="140" t="s">
        <v>24</v>
      </c>
      <c r="H42" s="139">
        <f>H41</f>
        <v>100</v>
      </c>
      <c r="I42" s="140" t="s">
        <v>24</v>
      </c>
      <c r="J42" s="139">
        <f>J41</f>
        <v>100</v>
      </c>
      <c r="K42" s="140" t="s">
        <v>24</v>
      </c>
      <c r="L42" s="139">
        <f>L41</f>
        <v>100</v>
      </c>
      <c r="M42" s="140" t="s">
        <v>24</v>
      </c>
      <c r="N42" s="208"/>
    </row>
  </sheetData>
  <mergeCells count="46">
    <mergeCell ref="A25:A27"/>
    <mergeCell ref="N25:N27"/>
    <mergeCell ref="A28:A30"/>
    <mergeCell ref="N28:N30"/>
    <mergeCell ref="N36:N37"/>
    <mergeCell ref="A37:B37"/>
    <mergeCell ref="A31:B31"/>
    <mergeCell ref="N31:N32"/>
    <mergeCell ref="A32:B32"/>
    <mergeCell ref="F35:G35"/>
    <mergeCell ref="H35:I35"/>
    <mergeCell ref="J35:K35"/>
    <mergeCell ref="D35:E35"/>
    <mergeCell ref="L35:M35"/>
    <mergeCell ref="A42:C42"/>
    <mergeCell ref="A40:C40"/>
    <mergeCell ref="A39:C39"/>
    <mergeCell ref="A41:C41"/>
    <mergeCell ref="A36:B36"/>
    <mergeCell ref="A5:A9"/>
    <mergeCell ref="N5:N9"/>
    <mergeCell ref="A10:A14"/>
    <mergeCell ref="N10:N14"/>
    <mergeCell ref="N17:N18"/>
    <mergeCell ref="A18:B18"/>
    <mergeCell ref="A15:B15"/>
    <mergeCell ref="N15:N16"/>
    <mergeCell ref="A16:B16"/>
    <mergeCell ref="A17:B17"/>
    <mergeCell ref="A1:N1"/>
    <mergeCell ref="B4:C4"/>
    <mergeCell ref="F4:G4"/>
    <mergeCell ref="H4:I4"/>
    <mergeCell ref="J4:K4"/>
    <mergeCell ref="L4:M4"/>
    <mergeCell ref="D4:E4"/>
    <mergeCell ref="D3:E3"/>
    <mergeCell ref="F3:G3"/>
    <mergeCell ref="A22:A24"/>
    <mergeCell ref="N22:N24"/>
    <mergeCell ref="B21:C21"/>
    <mergeCell ref="F21:G21"/>
    <mergeCell ref="H21:I21"/>
    <mergeCell ref="J21:K21"/>
    <mergeCell ref="L21:M21"/>
    <mergeCell ref="D21:E21"/>
  </mergeCells>
  <phoneticPr fontId="4"/>
  <pageMargins left="0.59055118110236227" right="0.19685039370078741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22"/>
  <sheetViews>
    <sheetView view="pageBreakPreview" topLeftCell="B1" zoomScaleNormal="100" zoomScaleSheetLayoutView="100" workbookViewId="0">
      <selection activeCell="I6" sqref="I6"/>
    </sheetView>
  </sheetViews>
  <sheetFormatPr defaultRowHeight="13.2" x14ac:dyDescent="0.2"/>
  <cols>
    <col min="1" max="3" width="2.6640625" customWidth="1"/>
    <col min="4" max="5" width="10.6640625" customWidth="1"/>
    <col min="6" max="6" width="3.6640625" customWidth="1"/>
    <col min="7" max="10" width="10.6640625" customWidth="1"/>
    <col min="11" max="11" width="8.6640625" hidden="1" customWidth="1"/>
    <col min="12" max="12" width="30.6640625" customWidth="1"/>
    <col min="13" max="13" width="5.6640625" customWidth="1"/>
  </cols>
  <sheetData>
    <row r="1" spans="1:16" ht="18" customHeight="1" x14ac:dyDescent="0.2">
      <c r="A1" s="4" t="s">
        <v>92</v>
      </c>
      <c r="B1" s="5"/>
      <c r="C1" s="5"/>
      <c r="D1" s="5"/>
      <c r="E1" s="5"/>
      <c r="F1" s="6"/>
      <c r="O1" s="7"/>
    </row>
    <row r="2" spans="1:16" ht="9.9" customHeight="1" thickBot="1" x14ac:dyDescent="0.25">
      <c r="F2" s="91"/>
    </row>
    <row r="3" spans="1:16" x14ac:dyDescent="0.2">
      <c r="A3" s="16"/>
      <c r="B3" s="17"/>
      <c r="C3" s="17"/>
      <c r="D3" s="17"/>
      <c r="E3" s="17"/>
      <c r="F3" s="18"/>
      <c r="G3" s="19" t="s">
        <v>12</v>
      </c>
      <c r="H3" s="19" t="s">
        <v>13</v>
      </c>
      <c r="I3" s="19" t="s">
        <v>14</v>
      </c>
      <c r="J3" s="19" t="s">
        <v>64</v>
      </c>
      <c r="K3" s="19" t="s">
        <v>65</v>
      </c>
      <c r="L3" s="322" t="s">
        <v>66</v>
      </c>
    </row>
    <row r="4" spans="1:16" x14ac:dyDescent="0.2">
      <c r="A4" s="20"/>
      <c r="B4" s="21"/>
      <c r="C4" s="21"/>
      <c r="D4" s="21"/>
      <c r="E4" s="21"/>
      <c r="F4" s="22"/>
      <c r="G4" s="23" t="s">
        <v>173</v>
      </c>
      <c r="H4" s="24" t="s">
        <v>173</v>
      </c>
      <c r="I4" s="24" t="s">
        <v>173</v>
      </c>
      <c r="J4" s="24" t="s">
        <v>173</v>
      </c>
      <c r="K4" s="25" t="s">
        <v>74</v>
      </c>
      <c r="L4" s="323"/>
    </row>
    <row r="5" spans="1:16" x14ac:dyDescent="0.2">
      <c r="A5" s="20"/>
      <c r="B5" s="21"/>
      <c r="C5" s="21"/>
      <c r="D5" s="21"/>
      <c r="E5" s="21"/>
      <c r="F5" s="22"/>
      <c r="G5" s="25" t="s">
        <v>75</v>
      </c>
      <c r="H5" s="25" t="s">
        <v>76</v>
      </c>
      <c r="I5" s="25" t="s">
        <v>77</v>
      </c>
      <c r="J5" s="25" t="s">
        <v>78</v>
      </c>
      <c r="K5" s="26" t="s">
        <v>79</v>
      </c>
      <c r="L5" s="323"/>
    </row>
    <row r="6" spans="1:16" ht="27.9" customHeight="1" x14ac:dyDescent="0.2">
      <c r="A6" s="113" t="s">
        <v>87</v>
      </c>
      <c r="B6" s="100"/>
      <c r="C6" s="95"/>
      <c r="D6" s="41"/>
      <c r="E6" s="96"/>
      <c r="F6" s="209" t="s">
        <v>95</v>
      </c>
      <c r="G6" s="43">
        <f t="shared" ref="G6:J6" si="0">SUM(G7:G13)</f>
        <v>1000000</v>
      </c>
      <c r="H6" s="43">
        <f t="shared" si="0"/>
        <v>1250000</v>
      </c>
      <c r="I6" s="43">
        <f t="shared" si="0"/>
        <v>1500000</v>
      </c>
      <c r="J6" s="43">
        <f t="shared" si="0"/>
        <v>1750000</v>
      </c>
      <c r="K6" s="85"/>
      <c r="L6" s="97" t="s">
        <v>168</v>
      </c>
      <c r="M6" t="s">
        <v>117</v>
      </c>
      <c r="P6" s="8"/>
    </row>
    <row r="7" spans="1:16" ht="27.9" customHeight="1" x14ac:dyDescent="0.2">
      <c r="A7" s="111"/>
      <c r="B7" s="98" t="s">
        <v>169</v>
      </c>
      <c r="C7" s="41"/>
      <c r="D7" s="41"/>
      <c r="E7" s="41"/>
      <c r="F7" s="42" t="s">
        <v>31</v>
      </c>
      <c r="G7" s="43"/>
      <c r="H7" s="43"/>
      <c r="I7" s="43"/>
      <c r="J7" s="43"/>
      <c r="K7" s="85"/>
      <c r="L7" s="97"/>
      <c r="M7" s="1"/>
      <c r="P7" s="8"/>
    </row>
    <row r="8" spans="1:16" ht="27.9" customHeight="1" x14ac:dyDescent="0.2">
      <c r="A8" s="111"/>
      <c r="B8" s="98" t="s">
        <v>93</v>
      </c>
      <c r="C8" s="100"/>
      <c r="D8" s="100"/>
      <c r="E8" s="100"/>
      <c r="F8" s="22" t="s">
        <v>33</v>
      </c>
      <c r="G8" s="101">
        <v>1000000</v>
      </c>
      <c r="H8" s="101">
        <v>1250000</v>
      </c>
      <c r="I8" s="101">
        <v>1500000</v>
      </c>
      <c r="J8" s="101">
        <v>1750000</v>
      </c>
      <c r="K8" s="102"/>
      <c r="L8" s="94"/>
      <c r="M8" s="1"/>
      <c r="P8" s="8"/>
    </row>
    <row r="9" spans="1:16" ht="27.9" customHeight="1" x14ac:dyDescent="0.2">
      <c r="A9" s="111"/>
      <c r="B9" s="377" t="s">
        <v>118</v>
      </c>
      <c r="C9" s="378"/>
      <c r="D9" s="378"/>
      <c r="E9" s="378"/>
      <c r="F9" s="42" t="s">
        <v>94</v>
      </c>
      <c r="G9" s="43"/>
      <c r="H9" s="43">
        <v>0</v>
      </c>
      <c r="I9" s="43">
        <v>0</v>
      </c>
      <c r="J9" s="43">
        <v>0</v>
      </c>
      <c r="K9" s="85"/>
      <c r="L9" s="44"/>
      <c r="P9" s="8"/>
    </row>
    <row r="10" spans="1:16" ht="27.9" customHeight="1" x14ac:dyDescent="0.2">
      <c r="A10" s="111"/>
      <c r="B10" s="98" t="s">
        <v>131</v>
      </c>
      <c r="C10" s="112"/>
      <c r="D10" s="177"/>
      <c r="E10" s="177"/>
      <c r="F10" s="42" t="s">
        <v>0</v>
      </c>
      <c r="G10" s="43"/>
      <c r="H10" s="43"/>
      <c r="I10" s="43"/>
      <c r="J10" s="43"/>
      <c r="K10" s="85"/>
      <c r="L10" s="44"/>
      <c r="P10" s="8"/>
    </row>
    <row r="11" spans="1:16" ht="27.9" customHeight="1" x14ac:dyDescent="0.2">
      <c r="A11" s="111"/>
      <c r="B11" s="98" t="s">
        <v>119</v>
      </c>
      <c r="C11" s="41"/>
      <c r="D11" s="41"/>
      <c r="E11" s="177"/>
      <c r="F11" s="42" t="s">
        <v>45</v>
      </c>
      <c r="G11" s="43"/>
      <c r="H11" s="43"/>
      <c r="I11" s="43"/>
      <c r="J11" s="43"/>
      <c r="K11" s="85"/>
      <c r="L11" s="92"/>
      <c r="P11" s="8"/>
    </row>
    <row r="12" spans="1:16" ht="27.9" customHeight="1" x14ac:dyDescent="0.2">
      <c r="A12" s="111"/>
      <c r="B12" s="98"/>
      <c r="C12" s="41" t="s">
        <v>170</v>
      </c>
      <c r="D12" s="41"/>
      <c r="E12" s="177"/>
      <c r="F12" s="42" t="s">
        <v>53</v>
      </c>
      <c r="G12" s="43"/>
      <c r="H12" s="43"/>
      <c r="I12" s="43"/>
      <c r="J12" s="43"/>
      <c r="K12" s="85"/>
      <c r="L12" s="44"/>
      <c r="P12" s="8"/>
    </row>
    <row r="13" spans="1:16" ht="27.9" customHeight="1" x14ac:dyDescent="0.2">
      <c r="A13" s="111"/>
      <c r="B13" s="98"/>
      <c r="C13" s="41" t="s">
        <v>171</v>
      </c>
      <c r="D13" s="41"/>
      <c r="E13" s="41"/>
      <c r="F13" s="42" t="s">
        <v>116</v>
      </c>
      <c r="G13" s="43"/>
      <c r="H13" s="43"/>
      <c r="I13" s="43"/>
      <c r="J13" s="43"/>
      <c r="K13" s="85"/>
      <c r="L13" s="44"/>
      <c r="P13" s="8"/>
    </row>
    <row r="14" spans="1:16" ht="27.9" customHeight="1" thickBot="1" x14ac:dyDescent="0.25">
      <c r="A14" s="119" t="s">
        <v>96</v>
      </c>
      <c r="B14" s="103"/>
      <c r="C14" s="114"/>
      <c r="D14" s="103"/>
      <c r="E14" s="116"/>
      <c r="F14" s="117" t="s">
        <v>172</v>
      </c>
      <c r="G14" s="104">
        <f t="shared" ref="G14:J14" si="1">SUM(G7:G13)</f>
        <v>1000000</v>
      </c>
      <c r="H14" s="104">
        <f t="shared" si="1"/>
        <v>1250000</v>
      </c>
      <c r="I14" s="104">
        <f t="shared" si="1"/>
        <v>1500000</v>
      </c>
      <c r="J14" s="104">
        <f t="shared" si="1"/>
        <v>1750000</v>
      </c>
      <c r="K14" s="106"/>
      <c r="L14" s="118"/>
      <c r="P14" s="8"/>
    </row>
    <row r="15" spans="1:16" ht="9.9" customHeight="1" x14ac:dyDescent="0.2">
      <c r="A15" s="129"/>
      <c r="B15" s="121"/>
      <c r="C15" s="121"/>
      <c r="D15" s="121"/>
      <c r="E15" s="121"/>
      <c r="F15" s="121"/>
      <c r="G15" s="130"/>
      <c r="H15" s="130"/>
      <c r="I15" s="130"/>
      <c r="J15" s="130"/>
      <c r="K15" s="130"/>
      <c r="L15" s="131"/>
    </row>
    <row r="16" spans="1:16" ht="9.9" hidden="1" customHeight="1" thickBot="1" x14ac:dyDescent="0.25">
      <c r="A16" s="126"/>
      <c r="B16" s="127"/>
      <c r="C16" s="127"/>
      <c r="D16" s="127"/>
      <c r="E16" s="127"/>
      <c r="F16" s="127"/>
      <c r="G16" s="115"/>
      <c r="H16" s="115"/>
      <c r="I16" s="115"/>
      <c r="J16" s="115"/>
      <c r="K16" s="115"/>
      <c r="L16" s="128"/>
    </row>
    <row r="17" spans="1:12" ht="30" hidden="1" customHeight="1" thickBot="1" x14ac:dyDescent="0.25">
      <c r="A17" s="120" t="s">
        <v>81</v>
      </c>
      <c r="B17" s="121"/>
      <c r="C17" s="121"/>
      <c r="D17" s="121"/>
      <c r="E17" s="121" t="s">
        <v>82</v>
      </c>
      <c r="F17" s="122"/>
      <c r="G17" s="123" t="e">
        <f>+#REF!-#REF!</f>
        <v>#REF!</v>
      </c>
      <c r="H17" s="123" t="e">
        <f>+#REF!-#REF!</f>
        <v>#REF!</v>
      </c>
      <c r="I17" s="123" t="e">
        <f>+#REF!-#REF!</f>
        <v>#REF!</v>
      </c>
      <c r="J17" s="123" t="e">
        <f>+#REF!-#REF!</f>
        <v>#REF!</v>
      </c>
      <c r="K17" s="123" t="e">
        <f t="shared" ref="K17" si="2">IF(G17=0,"-",+(J17-G17)/G17*100)</f>
        <v>#REF!</v>
      </c>
      <c r="L17" s="124"/>
    </row>
    <row r="18" spans="1:12" ht="15" customHeight="1" x14ac:dyDescent="0.2">
      <c r="A18" s="81" t="s">
        <v>130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ht="15" customHeight="1" x14ac:dyDescent="0.2">
      <c r="A19" s="81" t="s">
        <v>97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ht="15" customHeight="1" x14ac:dyDescent="0.2">
      <c r="A20" s="81" t="s">
        <v>98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ht="15" customHeight="1" x14ac:dyDescent="0.2">
      <c r="A21" s="81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ht="18" customHeight="1" x14ac:dyDescent="0.2">
      <c r="A22" s="10"/>
    </row>
  </sheetData>
  <mergeCells count="2">
    <mergeCell ref="L3:L5"/>
    <mergeCell ref="B9:E9"/>
  </mergeCells>
  <phoneticPr fontId="4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8"/>
  <sheetViews>
    <sheetView workbookViewId="0"/>
  </sheetViews>
  <sheetFormatPr defaultColWidth="9" defaultRowHeight="13.2" x14ac:dyDescent="0.2"/>
  <cols>
    <col min="1" max="1" width="12.6640625" style="180" customWidth="1"/>
    <col min="2" max="6" width="9" style="180"/>
    <col min="7" max="7" width="38.6640625" style="180" bestFit="1" customWidth="1"/>
    <col min="8" max="16384" width="9" style="180"/>
  </cols>
  <sheetData>
    <row r="1" spans="1:7" x14ac:dyDescent="0.2">
      <c r="A1" s="178" t="s">
        <v>140</v>
      </c>
      <c r="B1" s="178"/>
      <c r="C1" s="178"/>
      <c r="D1" s="178"/>
      <c r="E1" s="179"/>
      <c r="F1" s="252" t="s">
        <v>141</v>
      </c>
    </row>
    <row r="2" spans="1:7" x14ac:dyDescent="0.2">
      <c r="A2" s="181" t="s">
        <v>142</v>
      </c>
      <c r="B2" s="181" t="s">
        <v>143</v>
      </c>
      <c r="C2" s="181" t="s">
        <v>144</v>
      </c>
      <c r="D2" s="181" t="s">
        <v>145</v>
      </c>
      <c r="E2" s="181" t="s">
        <v>146</v>
      </c>
      <c r="F2" s="181" t="s">
        <v>147</v>
      </c>
      <c r="G2" s="181" t="s">
        <v>148</v>
      </c>
    </row>
    <row r="3" spans="1:7" x14ac:dyDescent="0.2">
      <c r="A3" s="182" t="s">
        <v>149</v>
      </c>
      <c r="B3" s="182">
        <v>4</v>
      </c>
      <c r="C3" s="182">
        <v>4.5</v>
      </c>
      <c r="D3" s="182">
        <v>5.5</v>
      </c>
      <c r="E3" s="182">
        <v>6.5</v>
      </c>
      <c r="F3" s="183">
        <f>E3-B3</f>
        <v>2.5</v>
      </c>
      <c r="G3" s="182"/>
    </row>
    <row r="4" spans="1:7" x14ac:dyDescent="0.2">
      <c r="A4" s="184" t="s">
        <v>150</v>
      </c>
      <c r="B4" s="184">
        <v>1</v>
      </c>
      <c r="C4" s="184">
        <v>1</v>
      </c>
      <c r="D4" s="184">
        <v>1</v>
      </c>
      <c r="E4" s="184">
        <v>1</v>
      </c>
      <c r="F4" s="183">
        <f t="shared" ref="F4:F5" si="0">E4-B4</f>
        <v>0</v>
      </c>
      <c r="G4" s="185"/>
    </row>
    <row r="5" spans="1:7" ht="14.25" customHeight="1" thickBot="1" x14ac:dyDescent="0.25">
      <c r="A5" s="186"/>
      <c r="B5" s="186">
        <v>0</v>
      </c>
      <c r="C5" s="186">
        <v>0</v>
      </c>
      <c r="D5" s="186">
        <v>0</v>
      </c>
      <c r="E5" s="186">
        <v>0</v>
      </c>
      <c r="F5" s="187">
        <f t="shared" si="0"/>
        <v>0</v>
      </c>
      <c r="G5" s="188"/>
    </row>
    <row r="6" spans="1:7" ht="39.9" customHeight="1" thickTop="1" x14ac:dyDescent="0.2">
      <c r="A6" s="189" t="s">
        <v>151</v>
      </c>
      <c r="B6" s="190">
        <f>SUM(B3:B5)</f>
        <v>5</v>
      </c>
      <c r="C6" s="190">
        <f>SUM(C3:C5)</f>
        <v>5.5</v>
      </c>
      <c r="D6" s="190">
        <f>SUM(D3:D5)</f>
        <v>6.5</v>
      </c>
      <c r="E6" s="190">
        <f>SUM(E3:E5)</f>
        <v>7.5</v>
      </c>
      <c r="F6" s="190">
        <f>SUM(F3:F5)</f>
        <v>2.5</v>
      </c>
      <c r="G6" s="191"/>
    </row>
    <row r="7" spans="1:7" ht="39.9" customHeight="1" x14ac:dyDescent="0.2">
      <c r="A7" s="192" t="s">
        <v>152</v>
      </c>
      <c r="B7" s="193">
        <v>4</v>
      </c>
      <c r="C7" s="193">
        <v>4.5</v>
      </c>
      <c r="D7" s="193">
        <v>5.5</v>
      </c>
      <c r="E7" s="193">
        <v>6.5</v>
      </c>
      <c r="F7" s="184">
        <f>E7-B7</f>
        <v>2.5</v>
      </c>
      <c r="G7" s="194"/>
    </row>
    <row r="8" spans="1:7" ht="14.25" customHeight="1" x14ac:dyDescent="0.2">
      <c r="A8" s="195" t="s">
        <v>153</v>
      </c>
      <c r="B8" s="196"/>
      <c r="C8" s="196"/>
      <c r="D8" s="196"/>
      <c r="E8" s="196"/>
      <c r="F8" s="197"/>
    </row>
    <row r="9" spans="1:7" x14ac:dyDescent="0.2">
      <c r="A9" s="197"/>
      <c r="B9" s="197"/>
      <c r="C9" s="197"/>
      <c r="D9" s="197"/>
      <c r="E9" s="197"/>
      <c r="F9" s="197"/>
    </row>
    <row r="12" spans="1:7" x14ac:dyDescent="0.2">
      <c r="A12" s="251" t="s">
        <v>186</v>
      </c>
    </row>
    <row r="13" spans="1:7" x14ac:dyDescent="0.2">
      <c r="A13" s="379" t="s">
        <v>154</v>
      </c>
      <c r="B13" s="379"/>
      <c r="C13" s="379"/>
      <c r="D13" s="198" t="s">
        <v>155</v>
      </c>
      <c r="E13" s="199"/>
      <c r="F13" s="379" t="s">
        <v>156</v>
      </c>
      <c r="G13" s="379"/>
    </row>
    <row r="14" spans="1:7" x14ac:dyDescent="0.2">
      <c r="A14" s="380" t="s">
        <v>157</v>
      </c>
      <c r="B14" s="380"/>
      <c r="C14" s="380"/>
      <c r="D14" s="200"/>
      <c r="E14" s="199" t="s">
        <v>158</v>
      </c>
      <c r="F14" s="381" t="s">
        <v>159</v>
      </c>
      <c r="G14" s="381"/>
    </row>
    <row r="15" spans="1:7" x14ac:dyDescent="0.2">
      <c r="A15" s="380" t="s">
        <v>160</v>
      </c>
      <c r="B15" s="380"/>
      <c r="C15" s="380"/>
      <c r="D15" s="200">
        <v>3</v>
      </c>
      <c r="E15" s="199" t="s">
        <v>158</v>
      </c>
      <c r="F15" s="381"/>
      <c r="G15" s="381"/>
    </row>
    <row r="16" spans="1:7" x14ac:dyDescent="0.2">
      <c r="A16" s="380" t="s">
        <v>161</v>
      </c>
      <c r="B16" s="380"/>
      <c r="C16" s="380"/>
      <c r="D16" s="200"/>
      <c r="E16" s="199" t="s">
        <v>158</v>
      </c>
      <c r="F16" s="381"/>
      <c r="G16" s="381"/>
    </row>
    <row r="17" spans="1:7" ht="13.8" thickBot="1" x14ac:dyDescent="0.25">
      <c r="A17" s="382" t="s">
        <v>162</v>
      </c>
      <c r="B17" s="382"/>
      <c r="C17" s="382"/>
      <c r="D17" s="201"/>
      <c r="E17" s="202" t="s">
        <v>158</v>
      </c>
      <c r="F17" s="381"/>
      <c r="G17" s="381"/>
    </row>
    <row r="18" spans="1:7" ht="13.8" thickTop="1" x14ac:dyDescent="0.2">
      <c r="A18" s="383" t="s">
        <v>163</v>
      </c>
      <c r="B18" s="383"/>
      <c r="C18" s="383"/>
      <c r="D18" s="203">
        <f>SUM(D14:D17)</f>
        <v>3</v>
      </c>
      <c r="E18" s="204" t="s">
        <v>158</v>
      </c>
      <c r="F18" s="381"/>
      <c r="G18" s="381"/>
    </row>
  </sheetData>
  <mergeCells count="8">
    <mergeCell ref="A13:C13"/>
    <mergeCell ref="F13:G13"/>
    <mergeCell ref="A14:C14"/>
    <mergeCell ref="F14:G18"/>
    <mergeCell ref="A15:C15"/>
    <mergeCell ref="A16:C16"/>
    <mergeCell ref="A17:C17"/>
    <mergeCell ref="A18:C18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2"/>
  <sheetViews>
    <sheetView workbookViewId="0">
      <selection activeCell="A26" sqref="A26"/>
    </sheetView>
  </sheetViews>
  <sheetFormatPr defaultRowHeight="13.2" x14ac:dyDescent="0.2"/>
  <cols>
    <col min="1" max="1" width="19.109375" bestFit="1" customWidth="1"/>
    <col min="2" max="5" width="9.21875" bestFit="1" customWidth="1"/>
    <col min="7" max="7" width="19.109375" customWidth="1"/>
    <col min="8" max="11" width="9.21875" bestFit="1" customWidth="1"/>
  </cols>
  <sheetData>
    <row r="1" spans="1:11" x14ac:dyDescent="0.2">
      <c r="A1" t="s">
        <v>183</v>
      </c>
      <c r="G1" t="s">
        <v>184</v>
      </c>
    </row>
    <row r="2" spans="1:11" x14ac:dyDescent="0.2">
      <c r="A2" s="217" t="s">
        <v>176</v>
      </c>
      <c r="B2" s="217" t="s">
        <v>177</v>
      </c>
      <c r="C2" s="217" t="s">
        <v>178</v>
      </c>
      <c r="D2" s="217" t="s">
        <v>179</v>
      </c>
      <c r="E2" s="217" t="s">
        <v>180</v>
      </c>
      <c r="G2" s="217" t="s">
        <v>176</v>
      </c>
      <c r="H2" s="217" t="s">
        <v>177</v>
      </c>
      <c r="I2" s="217" t="s">
        <v>178</v>
      </c>
      <c r="J2" s="217" t="s">
        <v>179</v>
      </c>
      <c r="K2" s="217" t="s">
        <v>180</v>
      </c>
    </row>
    <row r="3" spans="1:11" x14ac:dyDescent="0.2">
      <c r="A3" s="210" t="s">
        <v>15</v>
      </c>
      <c r="B3" s="213">
        <v>100000</v>
      </c>
      <c r="C3" s="213">
        <v>110000</v>
      </c>
      <c r="D3" s="213">
        <v>120000</v>
      </c>
      <c r="E3" s="213">
        <v>140000</v>
      </c>
      <c r="G3" s="210" t="s">
        <v>103</v>
      </c>
      <c r="H3" s="213">
        <v>500000</v>
      </c>
      <c r="I3" s="213">
        <v>550000</v>
      </c>
      <c r="J3" s="213">
        <v>600000</v>
      </c>
      <c r="K3" s="213">
        <v>750000</v>
      </c>
    </row>
    <row r="4" spans="1:11" x14ac:dyDescent="0.2">
      <c r="A4" s="210" t="s">
        <v>174</v>
      </c>
      <c r="B4" s="213">
        <v>100000</v>
      </c>
      <c r="C4" s="213">
        <v>110000</v>
      </c>
      <c r="D4" s="213">
        <v>120000</v>
      </c>
      <c r="E4" s="213">
        <v>140000</v>
      </c>
      <c r="G4" s="210" t="s">
        <v>20</v>
      </c>
      <c r="H4" s="213">
        <v>500000</v>
      </c>
      <c r="I4" s="213">
        <v>600000</v>
      </c>
      <c r="J4" s="213">
        <v>700000</v>
      </c>
      <c r="K4" s="213">
        <v>800000</v>
      </c>
    </row>
    <row r="5" spans="1:11" x14ac:dyDescent="0.2">
      <c r="A5" s="210" t="s">
        <v>101</v>
      </c>
      <c r="B5" s="213">
        <v>80000</v>
      </c>
      <c r="C5" s="213">
        <v>100000</v>
      </c>
      <c r="D5" s="213">
        <v>110000</v>
      </c>
      <c r="E5" s="213">
        <v>140000</v>
      </c>
      <c r="G5" s="210" t="s">
        <v>18</v>
      </c>
      <c r="H5" s="213">
        <v>300000</v>
      </c>
      <c r="I5" s="213">
        <v>350000</v>
      </c>
      <c r="J5" s="213">
        <v>400000</v>
      </c>
      <c r="K5" s="213">
        <v>450000</v>
      </c>
    </row>
    <row r="6" spans="1:11" x14ac:dyDescent="0.2">
      <c r="A6" s="210" t="s">
        <v>16</v>
      </c>
      <c r="B6" s="213">
        <v>600000</v>
      </c>
      <c r="C6" s="213">
        <v>750000</v>
      </c>
      <c r="D6" s="213">
        <v>900000</v>
      </c>
      <c r="E6" s="213">
        <v>1000000</v>
      </c>
      <c r="G6" s="210"/>
      <c r="H6" s="213"/>
      <c r="I6" s="213"/>
      <c r="J6" s="213"/>
      <c r="K6" s="213"/>
    </row>
    <row r="7" spans="1:11" x14ac:dyDescent="0.2">
      <c r="A7" s="210" t="s">
        <v>102</v>
      </c>
      <c r="B7" s="213">
        <v>0</v>
      </c>
      <c r="C7" s="213">
        <v>0</v>
      </c>
      <c r="D7" s="213">
        <v>0</v>
      </c>
      <c r="E7" s="213">
        <v>0</v>
      </c>
      <c r="G7" s="210"/>
      <c r="H7" s="213"/>
      <c r="I7" s="213"/>
      <c r="J7" s="213"/>
      <c r="K7" s="213"/>
    </row>
    <row r="8" spans="1:11" x14ac:dyDescent="0.2">
      <c r="A8" s="210" t="s">
        <v>19</v>
      </c>
      <c r="B8" s="213">
        <v>100000</v>
      </c>
      <c r="C8" s="213">
        <v>100000</v>
      </c>
      <c r="D8" s="213">
        <v>110000</v>
      </c>
      <c r="E8" s="213">
        <v>120000</v>
      </c>
      <c r="G8" s="210"/>
      <c r="H8" s="213"/>
      <c r="I8" s="213"/>
      <c r="J8" s="213"/>
      <c r="K8" s="213"/>
    </row>
    <row r="9" spans="1:11" x14ac:dyDescent="0.2">
      <c r="A9" s="210" t="s">
        <v>103</v>
      </c>
      <c r="B9" s="213">
        <v>500000</v>
      </c>
      <c r="C9" s="213">
        <v>550000</v>
      </c>
      <c r="D9" s="213">
        <v>600000</v>
      </c>
      <c r="E9" s="213">
        <v>750000</v>
      </c>
      <c r="G9" s="210"/>
      <c r="H9" s="213"/>
      <c r="I9" s="213"/>
      <c r="J9" s="213"/>
      <c r="K9" s="213"/>
    </row>
    <row r="10" spans="1:11" x14ac:dyDescent="0.2">
      <c r="A10" s="210" t="s">
        <v>17</v>
      </c>
      <c r="B10" s="213">
        <v>50000</v>
      </c>
      <c r="C10" s="213">
        <v>60000</v>
      </c>
      <c r="D10" s="213">
        <v>60000</v>
      </c>
      <c r="E10" s="213">
        <v>75000</v>
      </c>
      <c r="G10" s="210"/>
      <c r="H10" s="213"/>
      <c r="I10" s="213"/>
      <c r="J10" s="213"/>
      <c r="K10" s="213"/>
    </row>
    <row r="11" spans="1:11" x14ac:dyDescent="0.2">
      <c r="A11" s="210" t="s">
        <v>20</v>
      </c>
      <c r="B11" s="213">
        <v>500000</v>
      </c>
      <c r="C11" s="213">
        <v>600000</v>
      </c>
      <c r="D11" s="213">
        <v>700000</v>
      </c>
      <c r="E11" s="213">
        <v>800000</v>
      </c>
      <c r="G11" s="210"/>
      <c r="H11" s="213"/>
      <c r="I11" s="213"/>
      <c r="J11" s="213"/>
      <c r="K11" s="213"/>
    </row>
    <row r="12" spans="1:11" x14ac:dyDescent="0.2">
      <c r="A12" s="210" t="s">
        <v>18</v>
      </c>
      <c r="B12" s="213">
        <v>300000</v>
      </c>
      <c r="C12" s="213">
        <v>350000</v>
      </c>
      <c r="D12" s="213">
        <v>400000</v>
      </c>
      <c r="E12" s="213">
        <v>450000</v>
      </c>
      <c r="G12" s="210"/>
      <c r="H12" s="213"/>
      <c r="I12" s="213"/>
      <c r="J12" s="213"/>
      <c r="K12" s="213"/>
    </row>
    <row r="13" spans="1:11" x14ac:dyDescent="0.2">
      <c r="A13" s="210" t="s">
        <v>68</v>
      </c>
      <c r="B13" s="213">
        <v>50000</v>
      </c>
      <c r="C13" s="213">
        <v>50000</v>
      </c>
      <c r="D13" s="213">
        <v>50000</v>
      </c>
      <c r="E13" s="213">
        <v>50000</v>
      </c>
      <c r="G13" s="210"/>
      <c r="H13" s="213"/>
      <c r="I13" s="213"/>
      <c r="J13" s="213"/>
      <c r="K13" s="213"/>
    </row>
    <row r="14" spans="1:11" x14ac:dyDescent="0.2">
      <c r="A14" s="210" t="s">
        <v>22</v>
      </c>
      <c r="B14" s="213">
        <v>200000</v>
      </c>
      <c r="C14" s="213">
        <v>200000</v>
      </c>
      <c r="D14" s="213">
        <v>210000</v>
      </c>
      <c r="E14" s="213">
        <v>220000</v>
      </c>
      <c r="G14" s="210"/>
      <c r="H14" s="213"/>
      <c r="I14" s="213"/>
      <c r="J14" s="213"/>
      <c r="K14" s="213"/>
    </row>
    <row r="15" spans="1:11" x14ac:dyDescent="0.2">
      <c r="A15" s="210" t="s">
        <v>11</v>
      </c>
      <c r="B15" s="213">
        <v>1000000</v>
      </c>
      <c r="C15" s="213">
        <v>1100000</v>
      </c>
      <c r="D15" s="213">
        <v>1200000</v>
      </c>
      <c r="E15" s="213">
        <v>1300000</v>
      </c>
      <c r="G15" s="210"/>
      <c r="H15" s="213"/>
      <c r="I15" s="213"/>
      <c r="J15" s="213"/>
      <c r="K15" s="213"/>
    </row>
    <row r="16" spans="1:11" x14ac:dyDescent="0.2">
      <c r="A16" s="210" t="s">
        <v>61</v>
      </c>
      <c r="B16" s="213">
        <v>25000</v>
      </c>
      <c r="C16" s="213">
        <v>30000</v>
      </c>
      <c r="D16" s="213">
        <v>35000</v>
      </c>
      <c r="E16" s="213">
        <v>50000</v>
      </c>
      <c r="G16" s="210"/>
      <c r="H16" s="213"/>
      <c r="I16" s="213"/>
      <c r="J16" s="213"/>
      <c r="K16" s="213"/>
    </row>
    <row r="17" spans="1:11" x14ac:dyDescent="0.2">
      <c r="A17" s="210" t="s">
        <v>69</v>
      </c>
      <c r="B17" s="213">
        <v>1200000</v>
      </c>
      <c r="C17" s="213">
        <v>1200000</v>
      </c>
      <c r="D17" s="213">
        <v>1200000</v>
      </c>
      <c r="E17" s="213">
        <v>1200000</v>
      </c>
      <c r="G17" s="210"/>
      <c r="H17" s="213"/>
      <c r="I17" s="213"/>
      <c r="J17" s="213"/>
      <c r="K17" s="213"/>
    </row>
    <row r="18" spans="1:11" x14ac:dyDescent="0.2">
      <c r="A18" s="210" t="s">
        <v>104</v>
      </c>
      <c r="B18" s="213">
        <v>0</v>
      </c>
      <c r="C18" s="213">
        <v>0</v>
      </c>
      <c r="D18" s="213">
        <v>0</v>
      </c>
      <c r="E18" s="213">
        <v>0</v>
      </c>
      <c r="G18" s="210"/>
      <c r="H18" s="213"/>
      <c r="I18" s="213"/>
      <c r="J18" s="213"/>
      <c r="K18" s="213"/>
    </row>
    <row r="19" spans="1:11" x14ac:dyDescent="0.2">
      <c r="A19" s="210" t="s">
        <v>21</v>
      </c>
      <c r="B19" s="213">
        <v>1000000</v>
      </c>
      <c r="C19" s="213">
        <v>1200000</v>
      </c>
      <c r="D19" s="213">
        <v>1400000</v>
      </c>
      <c r="E19" s="213">
        <v>1600000</v>
      </c>
      <c r="G19" s="210"/>
      <c r="H19" s="213"/>
      <c r="I19" s="213"/>
      <c r="J19" s="213"/>
      <c r="K19" s="213"/>
    </row>
    <row r="20" spans="1:11" x14ac:dyDescent="0.2">
      <c r="A20" s="210" t="s">
        <v>23</v>
      </c>
      <c r="B20" s="213">
        <v>50000</v>
      </c>
      <c r="C20" s="213">
        <v>65000</v>
      </c>
      <c r="D20" s="213">
        <v>75000</v>
      </c>
      <c r="E20" s="213">
        <v>90000</v>
      </c>
      <c r="G20" s="210"/>
      <c r="H20" s="213"/>
      <c r="I20" s="213"/>
      <c r="J20" s="213"/>
      <c r="K20" s="213"/>
    </row>
    <row r="21" spans="1:11" x14ac:dyDescent="0.2">
      <c r="A21" s="210" t="s">
        <v>132</v>
      </c>
      <c r="B21" s="213">
        <v>0</v>
      </c>
      <c r="C21" s="213">
        <v>0</v>
      </c>
      <c r="D21" s="213">
        <v>0</v>
      </c>
      <c r="E21" s="213">
        <v>0</v>
      </c>
      <c r="G21" s="210"/>
      <c r="H21" s="213"/>
      <c r="I21" s="213"/>
      <c r="J21" s="213"/>
      <c r="K21" s="213"/>
    </row>
    <row r="22" spans="1:11" x14ac:dyDescent="0.2">
      <c r="A22" s="210" t="s">
        <v>133</v>
      </c>
      <c r="B22" s="213">
        <v>0</v>
      </c>
      <c r="C22" s="213">
        <v>0</v>
      </c>
      <c r="D22" s="213">
        <v>0</v>
      </c>
      <c r="E22" s="213">
        <v>0</v>
      </c>
      <c r="G22" s="210"/>
      <c r="H22" s="213"/>
      <c r="I22" s="213"/>
      <c r="J22" s="213"/>
      <c r="K22" s="213"/>
    </row>
    <row r="23" spans="1:11" x14ac:dyDescent="0.2">
      <c r="A23" s="210" t="s">
        <v>134</v>
      </c>
      <c r="B23" s="213">
        <v>0</v>
      </c>
      <c r="C23" s="213">
        <v>0</v>
      </c>
      <c r="D23" s="213">
        <v>0</v>
      </c>
      <c r="E23" s="213">
        <v>0</v>
      </c>
      <c r="G23" s="210"/>
      <c r="H23" s="213"/>
      <c r="I23" s="213"/>
      <c r="J23" s="213"/>
      <c r="K23" s="213"/>
    </row>
    <row r="24" spans="1:11" x14ac:dyDescent="0.2">
      <c r="A24" s="210" t="s">
        <v>135</v>
      </c>
      <c r="B24" s="213">
        <v>0</v>
      </c>
      <c r="C24" s="213">
        <v>0</v>
      </c>
      <c r="D24" s="213">
        <v>0</v>
      </c>
      <c r="E24" s="213">
        <v>0</v>
      </c>
      <c r="G24" s="210"/>
      <c r="H24" s="213"/>
      <c r="I24" s="213"/>
      <c r="J24" s="213"/>
      <c r="K24" s="213"/>
    </row>
    <row r="25" spans="1:11" ht="13.8" thickBot="1" x14ac:dyDescent="0.25">
      <c r="A25" s="212" t="s">
        <v>106</v>
      </c>
      <c r="B25" s="214">
        <v>100000</v>
      </c>
      <c r="C25" s="214">
        <v>100000</v>
      </c>
      <c r="D25" s="214">
        <v>100000</v>
      </c>
      <c r="E25" s="214">
        <v>100000</v>
      </c>
      <c r="G25" s="212"/>
      <c r="H25" s="214"/>
      <c r="I25" s="214"/>
      <c r="J25" s="214"/>
      <c r="K25" s="214"/>
    </row>
    <row r="26" spans="1:11" ht="13.8" thickTop="1" x14ac:dyDescent="0.2">
      <c r="A26" s="211" t="s">
        <v>175</v>
      </c>
      <c r="B26" s="215">
        <f>SUM(B3:B25)</f>
        <v>5955000</v>
      </c>
      <c r="C26" s="215">
        <f t="shared" ref="C26:E26" si="0">SUM(C3:C25)</f>
        <v>6675000</v>
      </c>
      <c r="D26" s="215">
        <f t="shared" si="0"/>
        <v>7390000</v>
      </c>
      <c r="E26" s="215">
        <f t="shared" si="0"/>
        <v>8225000</v>
      </c>
      <c r="G26" s="211" t="s">
        <v>175</v>
      </c>
      <c r="H26" s="215">
        <f>SUM(H3:H25)</f>
        <v>1300000</v>
      </c>
      <c r="I26" s="215">
        <f t="shared" ref="I26" si="1">SUM(I3:I25)</f>
        <v>1500000</v>
      </c>
      <c r="J26" s="215">
        <f t="shared" ref="J26" si="2">SUM(J3:J25)</f>
        <v>1700000</v>
      </c>
      <c r="K26" s="215">
        <f t="shared" ref="K26" si="3">SUM(K3:K25)</f>
        <v>2000000</v>
      </c>
    </row>
    <row r="27" spans="1:11" x14ac:dyDescent="0.2">
      <c r="B27" s="216"/>
      <c r="C27" s="216"/>
      <c r="D27" s="216"/>
      <c r="E27" s="216"/>
      <c r="H27" s="216"/>
      <c r="I27" s="216"/>
      <c r="J27" s="216"/>
      <c r="K27" s="216"/>
    </row>
    <row r="28" spans="1:11" x14ac:dyDescent="0.2">
      <c r="A28" s="210" t="s">
        <v>181</v>
      </c>
      <c r="B28" s="213">
        <v>400</v>
      </c>
      <c r="C28" s="213">
        <v>450</v>
      </c>
      <c r="D28" s="213">
        <v>550</v>
      </c>
      <c r="E28" s="213">
        <v>650</v>
      </c>
      <c r="G28" s="210" t="s">
        <v>181</v>
      </c>
      <c r="H28" s="213">
        <v>400</v>
      </c>
      <c r="I28" s="213">
        <v>450</v>
      </c>
      <c r="J28" s="213">
        <v>550</v>
      </c>
      <c r="K28" s="213">
        <v>650</v>
      </c>
    </row>
    <row r="29" spans="1:11" ht="13.8" thickBot="1" x14ac:dyDescent="0.25">
      <c r="B29" s="216"/>
      <c r="C29" s="216"/>
      <c r="D29" s="216"/>
      <c r="E29" s="216"/>
      <c r="H29" s="216"/>
      <c r="I29" s="216"/>
      <c r="J29" s="216"/>
      <c r="K29" s="216"/>
    </row>
    <row r="30" spans="1:11" ht="13.8" thickBot="1" x14ac:dyDescent="0.25">
      <c r="A30" s="219" t="s">
        <v>185</v>
      </c>
      <c r="B30" s="220">
        <f>ROUNDDOWN(B26/B28*10,0)</f>
        <v>148875</v>
      </c>
      <c r="C30" s="220">
        <f t="shared" ref="C30:E30" si="4">ROUNDDOWN(C26/C28*10,0)</f>
        <v>148333</v>
      </c>
      <c r="D30" s="220">
        <f t="shared" si="4"/>
        <v>134363</v>
      </c>
      <c r="E30" s="221">
        <f t="shared" si="4"/>
        <v>126538</v>
      </c>
      <c r="G30" s="219" t="s">
        <v>185</v>
      </c>
      <c r="H30" s="220">
        <f>ROUNDDOWN(H26/H28*10,0)</f>
        <v>32500</v>
      </c>
      <c r="I30" s="220">
        <f t="shared" ref="I30:K30" si="5">ROUNDDOWN(I26/I28*10,0)</f>
        <v>33333</v>
      </c>
      <c r="J30" s="220">
        <f t="shared" si="5"/>
        <v>30909</v>
      </c>
      <c r="K30" s="221">
        <f t="shared" si="5"/>
        <v>30769</v>
      </c>
    </row>
    <row r="32" spans="1:11" x14ac:dyDescent="0.2">
      <c r="D32" s="91" t="s">
        <v>182</v>
      </c>
      <c r="E32" s="218">
        <f>(E30-B30)/B30</f>
        <v>-0.15003862300587742</v>
      </c>
      <c r="J32" s="91" t="s">
        <v>182</v>
      </c>
      <c r="K32" s="218">
        <f>(K30-H30)/H30</f>
        <v>-5.3261538461538464E-2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17"/>
  <sheetViews>
    <sheetView workbookViewId="0">
      <selection activeCell="L18" sqref="L18"/>
    </sheetView>
  </sheetViews>
  <sheetFormatPr defaultColWidth="9" defaultRowHeight="13.2" x14ac:dyDescent="0.2"/>
  <cols>
    <col min="1" max="12" width="9" style="253"/>
    <col min="13" max="13" width="10" style="253" bestFit="1" customWidth="1"/>
    <col min="14" max="16384" width="9" style="253"/>
  </cols>
  <sheetData>
    <row r="1" spans="1:13" x14ac:dyDescent="0.2">
      <c r="A1" s="275" t="s">
        <v>249</v>
      </c>
    </row>
    <row r="2" spans="1:13" x14ac:dyDescent="0.2">
      <c r="A2" s="254" t="s">
        <v>187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3" x14ac:dyDescent="0.2">
      <c r="A3" s="393" t="s">
        <v>188</v>
      </c>
      <c r="B3" s="393"/>
      <c r="C3" s="393" t="s">
        <v>189</v>
      </c>
      <c r="D3" s="393"/>
      <c r="E3" s="393"/>
      <c r="F3" s="393"/>
      <c r="G3" s="393"/>
      <c r="H3" s="393" t="s">
        <v>190</v>
      </c>
      <c r="I3" s="393"/>
      <c r="J3" s="393"/>
      <c r="K3" s="393"/>
    </row>
    <row r="4" spans="1:13" x14ac:dyDescent="0.2">
      <c r="A4" s="393"/>
      <c r="B4" s="393"/>
      <c r="C4" s="393" t="s">
        <v>191</v>
      </c>
      <c r="D4" s="393"/>
      <c r="E4" s="393"/>
      <c r="F4" s="394" t="s">
        <v>192</v>
      </c>
      <c r="G4" s="394" t="s">
        <v>193</v>
      </c>
      <c r="H4" s="393" t="s">
        <v>194</v>
      </c>
      <c r="I4" s="393"/>
      <c r="J4" s="393"/>
      <c r="K4" s="394" t="s">
        <v>195</v>
      </c>
    </row>
    <row r="5" spans="1:13" ht="24" x14ac:dyDescent="0.2">
      <c r="A5" s="393"/>
      <c r="B5" s="393"/>
      <c r="C5" s="261" t="s">
        <v>196</v>
      </c>
      <c r="D5" s="261" t="s">
        <v>197</v>
      </c>
      <c r="E5" s="261" t="s">
        <v>198</v>
      </c>
      <c r="F5" s="394"/>
      <c r="G5" s="394"/>
      <c r="H5" s="255" t="s">
        <v>199</v>
      </c>
      <c r="I5" s="255" t="s">
        <v>200</v>
      </c>
      <c r="J5" s="255" t="s">
        <v>201</v>
      </c>
      <c r="K5" s="394"/>
    </row>
    <row r="6" spans="1:13" x14ac:dyDescent="0.2">
      <c r="A6" s="390" t="s">
        <v>248</v>
      </c>
      <c r="B6" s="392" t="s">
        <v>202</v>
      </c>
      <c r="C6" s="385">
        <v>3.2</v>
      </c>
      <c r="D6" s="385">
        <v>8</v>
      </c>
      <c r="E6" s="385">
        <v>92</v>
      </c>
      <c r="F6" s="385" t="s">
        <v>203</v>
      </c>
      <c r="G6" s="385">
        <f>ROUNDDOWN(60/E6,2)</f>
        <v>0.65</v>
      </c>
      <c r="H6" s="386">
        <v>8</v>
      </c>
      <c r="I6" s="387">
        <f>J6/H6</f>
        <v>0.5</v>
      </c>
      <c r="J6" s="388">
        <v>4</v>
      </c>
      <c r="K6" s="386">
        <f>G6*J6</f>
        <v>2.6</v>
      </c>
      <c r="M6" s="389">
        <f>M9/(1/K9)*(1/K6)</f>
        <v>0.67692307692307674</v>
      </c>
    </row>
    <row r="7" spans="1:13" x14ac:dyDescent="0.2">
      <c r="A7" s="390"/>
      <c r="B7" s="392"/>
      <c r="C7" s="385"/>
      <c r="D7" s="385"/>
      <c r="E7" s="385"/>
      <c r="F7" s="385"/>
      <c r="G7" s="385"/>
      <c r="H7" s="386"/>
      <c r="I7" s="387"/>
      <c r="J7" s="388"/>
      <c r="K7" s="386"/>
      <c r="M7" s="389"/>
    </row>
    <row r="8" spans="1:13" x14ac:dyDescent="0.2">
      <c r="A8" s="390"/>
      <c r="B8" s="392"/>
      <c r="C8" s="385"/>
      <c r="D8" s="385"/>
      <c r="E8" s="385"/>
      <c r="F8" s="385"/>
      <c r="G8" s="385"/>
      <c r="H8" s="386"/>
      <c r="I8" s="387"/>
      <c r="J8" s="388"/>
      <c r="K8" s="386"/>
      <c r="M8" s="389"/>
    </row>
    <row r="9" spans="1:13" x14ac:dyDescent="0.2">
      <c r="A9" s="390" t="s">
        <v>248</v>
      </c>
      <c r="B9" s="391" t="s">
        <v>204</v>
      </c>
      <c r="C9" s="385">
        <v>3.2</v>
      </c>
      <c r="D9" s="385">
        <v>8</v>
      </c>
      <c r="E9" s="385">
        <v>136</v>
      </c>
      <c r="F9" s="385" t="s">
        <v>203</v>
      </c>
      <c r="G9" s="385">
        <f>ROUNDDOWN(60/E9,2)</f>
        <v>0.44</v>
      </c>
      <c r="H9" s="386">
        <v>8</v>
      </c>
      <c r="I9" s="387">
        <f>J9/H9</f>
        <v>0.5</v>
      </c>
      <c r="J9" s="388">
        <v>4</v>
      </c>
      <c r="K9" s="386">
        <f>G9*J9</f>
        <v>1.76</v>
      </c>
      <c r="M9" s="389">
        <v>1</v>
      </c>
    </row>
    <row r="10" spans="1:13" x14ac:dyDescent="0.2">
      <c r="A10" s="390"/>
      <c r="B10" s="392"/>
      <c r="C10" s="385"/>
      <c r="D10" s="385"/>
      <c r="E10" s="385"/>
      <c r="F10" s="385"/>
      <c r="G10" s="385"/>
      <c r="H10" s="386"/>
      <c r="I10" s="387"/>
      <c r="J10" s="388"/>
      <c r="K10" s="386"/>
      <c r="M10" s="389"/>
    </row>
    <row r="11" spans="1:13" x14ac:dyDescent="0.2">
      <c r="A11" s="390"/>
      <c r="B11" s="392"/>
      <c r="C11" s="385"/>
      <c r="D11" s="385"/>
      <c r="E11" s="385"/>
      <c r="F11" s="385"/>
      <c r="G11" s="385"/>
      <c r="H11" s="386"/>
      <c r="I11" s="387"/>
      <c r="J11" s="388"/>
      <c r="K11" s="386"/>
      <c r="M11" s="389"/>
    </row>
    <row r="13" spans="1:13" ht="18" x14ac:dyDescent="0.2">
      <c r="A13" s="384" t="s">
        <v>209</v>
      </c>
      <c r="B13" s="384"/>
      <c r="C13" s="384"/>
      <c r="D13" s="384"/>
      <c r="E13" s="384"/>
      <c r="F13" s="384"/>
      <c r="G13" s="384"/>
      <c r="H13" s="384"/>
      <c r="I13" s="384"/>
      <c r="J13" s="256">
        <f>K9/K6</f>
        <v>0.67692307692307685</v>
      </c>
      <c r="K13" s="257" t="s">
        <v>205</v>
      </c>
    </row>
    <row r="14" spans="1:13" ht="18" x14ac:dyDescent="0.2">
      <c r="A14" s="384" t="s">
        <v>206</v>
      </c>
      <c r="B14" s="384"/>
      <c r="C14" s="384"/>
      <c r="D14" s="384"/>
      <c r="E14" s="384"/>
      <c r="F14" s="384"/>
      <c r="G14" s="384"/>
      <c r="H14" s="384"/>
      <c r="I14" s="384"/>
      <c r="J14" s="257">
        <v>5</v>
      </c>
      <c r="K14" s="257" t="s">
        <v>207</v>
      </c>
    </row>
    <row r="15" spans="1:13" ht="18" x14ac:dyDescent="0.2">
      <c r="A15" s="384" t="s">
        <v>208</v>
      </c>
      <c r="B15" s="384"/>
      <c r="C15" s="384"/>
      <c r="D15" s="384"/>
      <c r="E15" s="384"/>
      <c r="F15" s="384"/>
      <c r="G15" s="384"/>
      <c r="H15" s="384"/>
      <c r="I15" s="384"/>
      <c r="J15" s="258">
        <f>J14*J13</f>
        <v>3.3846153846153841</v>
      </c>
      <c r="K15" s="257" t="s">
        <v>207</v>
      </c>
    </row>
    <row r="17" spans="9:11" x14ac:dyDescent="0.2">
      <c r="I17" s="260" t="s">
        <v>182</v>
      </c>
      <c r="J17" s="259">
        <f>(J15-J14)/J14</f>
        <v>-0.32307692307692315</v>
      </c>
      <c r="K17" s="257" t="s">
        <v>48</v>
      </c>
    </row>
  </sheetData>
  <mergeCells count="35">
    <mergeCell ref="A3:B5"/>
    <mergeCell ref="C3:G3"/>
    <mergeCell ref="H3:K3"/>
    <mergeCell ref="C4:E4"/>
    <mergeCell ref="F4:F5"/>
    <mergeCell ref="G4:G5"/>
    <mergeCell ref="H4:J4"/>
    <mergeCell ref="K4:K5"/>
    <mergeCell ref="M6:M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J9:J11"/>
    <mergeCell ref="K9:K11"/>
    <mergeCell ref="M9:M11"/>
    <mergeCell ref="A9:A11"/>
    <mergeCell ref="B9:B11"/>
    <mergeCell ref="C9:C11"/>
    <mergeCell ref="D9:D11"/>
    <mergeCell ref="E9:E11"/>
    <mergeCell ref="F9:F11"/>
    <mergeCell ref="A13:I13"/>
    <mergeCell ref="A14:I14"/>
    <mergeCell ref="A15:I15"/>
    <mergeCell ref="G9:G11"/>
    <mergeCell ref="H9:H11"/>
    <mergeCell ref="I9:I11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H20"/>
  <sheetViews>
    <sheetView view="pageBreakPreview" zoomScaleNormal="100" zoomScaleSheetLayoutView="100" workbookViewId="0">
      <selection activeCell="E4" sqref="E4:G4"/>
    </sheetView>
  </sheetViews>
  <sheetFormatPr defaultColWidth="9" defaultRowHeight="13.2" x14ac:dyDescent="0.2"/>
  <cols>
    <col min="1" max="1" width="9" style="262"/>
    <col min="2" max="2" width="29.33203125" style="262" customWidth="1"/>
    <col min="3" max="3" width="15.33203125" style="262" customWidth="1"/>
    <col min="4" max="4" width="24.44140625" style="262" customWidth="1"/>
    <col min="5" max="5" width="16.21875" style="262" customWidth="1"/>
    <col min="6" max="6" width="13.88671875" style="262" customWidth="1"/>
    <col min="7" max="7" width="55" style="262" customWidth="1"/>
    <col min="8" max="8" width="27.44140625" style="262" customWidth="1"/>
    <col min="9" max="16384" width="9" style="262"/>
  </cols>
  <sheetData>
    <row r="1" spans="2:8" ht="36" customHeight="1" x14ac:dyDescent="0.2">
      <c r="B1" s="274" t="s">
        <v>210</v>
      </c>
      <c r="C1" s="273"/>
      <c r="D1" s="273"/>
      <c r="E1" s="273"/>
      <c r="F1" s="273"/>
      <c r="G1" s="273"/>
    </row>
    <row r="2" spans="2:8" ht="36" customHeight="1" x14ac:dyDescent="0.2">
      <c r="B2" s="397" t="s">
        <v>211</v>
      </c>
      <c r="C2" s="398"/>
      <c r="D2" s="398"/>
      <c r="E2" s="396" t="s">
        <v>212</v>
      </c>
      <c r="F2" s="396"/>
      <c r="G2" s="396"/>
    </row>
    <row r="3" spans="2:8" ht="36" customHeight="1" x14ac:dyDescent="0.2">
      <c r="B3" s="396" t="s">
        <v>213</v>
      </c>
      <c r="C3" s="396"/>
      <c r="D3" s="396"/>
      <c r="E3" s="396" t="s">
        <v>212</v>
      </c>
      <c r="F3" s="396"/>
      <c r="G3" s="396"/>
    </row>
    <row r="4" spans="2:8" ht="36" customHeight="1" x14ac:dyDescent="0.2">
      <c r="B4" s="396" t="s">
        <v>214</v>
      </c>
      <c r="C4" s="396"/>
      <c r="D4" s="396"/>
      <c r="E4" s="396" t="s">
        <v>212</v>
      </c>
      <c r="F4" s="396"/>
      <c r="G4" s="396"/>
    </row>
    <row r="5" spans="2:8" ht="36" customHeight="1" x14ac:dyDescent="0.2">
      <c r="B5" s="396"/>
      <c r="C5" s="396"/>
      <c r="D5" s="396"/>
      <c r="E5" s="396" t="s">
        <v>215</v>
      </c>
      <c r="F5" s="396"/>
      <c r="G5" s="263" t="s">
        <v>216</v>
      </c>
    </row>
    <row r="6" spans="2:8" ht="36" customHeight="1" x14ac:dyDescent="0.2">
      <c r="B6" s="395" t="s">
        <v>217</v>
      </c>
      <c r="C6" s="396" t="s">
        <v>218</v>
      </c>
      <c r="D6" s="264" t="s">
        <v>219</v>
      </c>
      <c r="E6" s="263">
        <v>4</v>
      </c>
      <c r="F6" s="263" t="s">
        <v>220</v>
      </c>
      <c r="G6" s="263" t="s">
        <v>221</v>
      </c>
    </row>
    <row r="7" spans="2:8" ht="36" customHeight="1" x14ac:dyDescent="0.2">
      <c r="B7" s="395"/>
      <c r="C7" s="396"/>
      <c r="D7" s="264" t="s">
        <v>222</v>
      </c>
      <c r="E7" s="265">
        <v>10</v>
      </c>
      <c r="F7" s="263" t="s">
        <v>223</v>
      </c>
      <c r="G7" s="266"/>
      <c r="H7" s="262" t="s">
        <v>224</v>
      </c>
    </row>
    <row r="8" spans="2:8" ht="36" customHeight="1" x14ac:dyDescent="0.2">
      <c r="B8" s="395"/>
      <c r="C8" s="399" t="s">
        <v>225</v>
      </c>
      <c r="D8" s="400"/>
      <c r="E8" s="267">
        <f>60/E7/10</f>
        <v>0.6</v>
      </c>
      <c r="F8" s="263" t="s">
        <v>226</v>
      </c>
      <c r="G8" s="268"/>
    </row>
    <row r="9" spans="2:8" ht="36" customHeight="1" x14ac:dyDescent="0.2">
      <c r="B9" s="395" t="s">
        <v>227</v>
      </c>
      <c r="C9" s="396" t="s">
        <v>228</v>
      </c>
      <c r="D9" s="264" t="s">
        <v>229</v>
      </c>
      <c r="E9" s="263">
        <v>8</v>
      </c>
      <c r="F9" s="263" t="s">
        <v>207</v>
      </c>
      <c r="G9" s="263"/>
    </row>
    <row r="10" spans="2:8" ht="36" customHeight="1" x14ac:dyDescent="0.2">
      <c r="B10" s="395"/>
      <c r="C10" s="396"/>
      <c r="D10" s="264" t="s">
        <v>230</v>
      </c>
      <c r="E10" s="269">
        <v>50</v>
      </c>
      <c r="F10" s="263" t="s">
        <v>205</v>
      </c>
      <c r="G10" s="268"/>
    </row>
    <row r="11" spans="2:8" ht="36" customHeight="1" x14ac:dyDescent="0.2">
      <c r="B11" s="395"/>
      <c r="C11" s="396"/>
      <c r="D11" s="266" t="s">
        <v>231</v>
      </c>
      <c r="E11" s="267">
        <f>E9*E10/100</f>
        <v>4</v>
      </c>
      <c r="F11" s="263" t="s">
        <v>207</v>
      </c>
      <c r="G11" s="263"/>
    </row>
    <row r="12" spans="2:8" ht="36" customHeight="1" x14ac:dyDescent="0.2">
      <c r="B12" s="395"/>
      <c r="C12" s="395" t="s">
        <v>232</v>
      </c>
      <c r="D12" s="395"/>
      <c r="E12" s="267">
        <f>ROUNDDOWN(E8*E11,2)</f>
        <v>2.4</v>
      </c>
      <c r="F12" s="263" t="s">
        <v>233</v>
      </c>
      <c r="G12" s="266"/>
      <c r="H12" s="270"/>
    </row>
    <row r="13" spans="2:8" ht="36" customHeight="1" x14ac:dyDescent="0.2">
      <c r="B13" s="410" t="s">
        <v>234</v>
      </c>
      <c r="C13" s="413" t="s">
        <v>235</v>
      </c>
      <c r="D13" s="264" t="s">
        <v>236</v>
      </c>
      <c r="E13" s="401">
        <v>44571</v>
      </c>
      <c r="F13" s="402"/>
      <c r="G13" s="271"/>
    </row>
    <row r="14" spans="2:8" ht="36" customHeight="1" x14ac:dyDescent="0.2">
      <c r="B14" s="411"/>
      <c r="C14" s="414"/>
      <c r="D14" s="264" t="s">
        <v>237</v>
      </c>
      <c r="E14" s="403">
        <v>44651</v>
      </c>
      <c r="F14" s="404"/>
      <c r="G14" s="271"/>
    </row>
    <row r="15" spans="2:8" ht="36" customHeight="1" x14ac:dyDescent="0.2">
      <c r="B15" s="411"/>
      <c r="C15" s="405" t="s">
        <v>238</v>
      </c>
      <c r="D15" s="405"/>
      <c r="E15" s="272">
        <f>_xlfn.DAYS(E14,E13)</f>
        <v>80</v>
      </c>
      <c r="F15" s="272" t="s">
        <v>239</v>
      </c>
      <c r="G15" s="272"/>
    </row>
    <row r="16" spans="2:8" ht="36" customHeight="1" x14ac:dyDescent="0.2">
      <c r="B16" s="411"/>
      <c r="C16" s="405" t="s">
        <v>240</v>
      </c>
      <c r="D16" s="405"/>
      <c r="E16" s="269">
        <v>45</v>
      </c>
      <c r="F16" s="263" t="s">
        <v>205</v>
      </c>
      <c r="G16" s="268"/>
    </row>
    <row r="17" spans="2:7" ht="36" customHeight="1" x14ac:dyDescent="0.2">
      <c r="B17" s="412"/>
      <c r="C17" s="405" t="s">
        <v>241</v>
      </c>
      <c r="D17" s="405"/>
      <c r="E17" s="267">
        <f>E15*E16/100</f>
        <v>36</v>
      </c>
      <c r="F17" s="263" t="s">
        <v>239</v>
      </c>
      <c r="G17" s="263"/>
    </row>
    <row r="18" spans="2:7" ht="36" customHeight="1" x14ac:dyDescent="0.2">
      <c r="B18" s="406" t="s">
        <v>242</v>
      </c>
      <c r="C18" s="395"/>
      <c r="D18" s="395"/>
      <c r="E18" s="267">
        <f>E12*E17</f>
        <v>86.399999999999991</v>
      </c>
      <c r="F18" s="263" t="s">
        <v>243</v>
      </c>
      <c r="G18" s="263"/>
    </row>
    <row r="19" spans="2:7" ht="36" customHeight="1" x14ac:dyDescent="0.2">
      <c r="B19" s="407" t="s">
        <v>244</v>
      </c>
      <c r="C19" s="408"/>
      <c r="D19" s="409"/>
      <c r="E19" s="263">
        <v>90</v>
      </c>
      <c r="F19" s="263" t="s">
        <v>243</v>
      </c>
      <c r="G19" s="263"/>
    </row>
    <row r="20" spans="2:7" ht="36" customHeight="1" x14ac:dyDescent="0.2">
      <c r="B20" s="395" t="s">
        <v>245</v>
      </c>
      <c r="C20" s="395"/>
      <c r="D20" s="395"/>
      <c r="E20" s="267">
        <f>E19/E18</f>
        <v>1.0416666666666667</v>
      </c>
      <c r="F20" s="263" t="s">
        <v>246</v>
      </c>
      <c r="G20" s="263" t="s">
        <v>247</v>
      </c>
    </row>
  </sheetData>
  <mergeCells count="24">
    <mergeCell ref="B18:D18"/>
    <mergeCell ref="B19:D19"/>
    <mergeCell ref="B20:D20"/>
    <mergeCell ref="B13:B17"/>
    <mergeCell ref="C13:C14"/>
    <mergeCell ref="E13:F13"/>
    <mergeCell ref="E14:F14"/>
    <mergeCell ref="C15:D15"/>
    <mergeCell ref="C16:D16"/>
    <mergeCell ref="C17:D17"/>
    <mergeCell ref="B9:B12"/>
    <mergeCell ref="C9:C11"/>
    <mergeCell ref="C12:D12"/>
    <mergeCell ref="B2:D2"/>
    <mergeCell ref="E2:G2"/>
    <mergeCell ref="B3:D3"/>
    <mergeCell ref="E3:G3"/>
    <mergeCell ref="B4:D4"/>
    <mergeCell ref="E4:G4"/>
    <mergeCell ref="B5:D5"/>
    <mergeCell ref="E5:F5"/>
    <mergeCell ref="B6:B8"/>
    <mergeCell ref="C6:C7"/>
    <mergeCell ref="C8:D8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view="pageBreakPreview" zoomScaleNormal="100" zoomScaleSheetLayoutView="100" workbookViewId="0">
      <selection activeCell="H7" sqref="H7"/>
    </sheetView>
  </sheetViews>
  <sheetFormatPr defaultColWidth="9" defaultRowHeight="13.2" x14ac:dyDescent="0.2"/>
  <cols>
    <col min="1" max="1" width="12.109375" style="276" customWidth="1"/>
    <col min="2" max="3" width="9" style="276"/>
    <col min="4" max="5" width="10.109375" style="276" customWidth="1"/>
    <col min="6" max="7" width="9" style="276" customWidth="1"/>
    <col min="8" max="11" width="9" style="276"/>
    <col min="12" max="12" width="9.44140625" style="276" bestFit="1" customWidth="1"/>
    <col min="13" max="13" width="15" style="276" customWidth="1"/>
    <col min="14" max="16384" width="9" style="276"/>
  </cols>
  <sheetData>
    <row r="2" spans="1:8" x14ac:dyDescent="0.2">
      <c r="A2" s="276" t="s">
        <v>250</v>
      </c>
    </row>
    <row r="4" spans="1:8" x14ac:dyDescent="0.2">
      <c r="A4" s="276" t="s">
        <v>251</v>
      </c>
      <c r="B4" s="277" t="s">
        <v>252</v>
      </c>
    </row>
    <row r="5" spans="1:8" x14ac:dyDescent="0.2">
      <c r="A5" s="278" t="s">
        <v>253</v>
      </c>
      <c r="B5" s="417" t="s">
        <v>254</v>
      </c>
      <c r="C5" s="417"/>
      <c r="D5" s="417"/>
      <c r="E5" s="417"/>
      <c r="F5" s="417"/>
      <c r="G5" s="417"/>
      <c r="H5" s="279" t="s">
        <v>255</v>
      </c>
    </row>
    <row r="6" spans="1:8" x14ac:dyDescent="0.2">
      <c r="A6" s="280" t="s">
        <v>256</v>
      </c>
      <c r="B6" s="281" t="s">
        <v>257</v>
      </c>
      <c r="C6" s="282"/>
      <c r="D6" s="283"/>
      <c r="E6" s="283"/>
      <c r="F6" s="283"/>
      <c r="G6" s="283"/>
      <c r="H6" s="284"/>
    </row>
    <row r="7" spans="1:8" x14ac:dyDescent="0.2">
      <c r="A7" s="285" t="s">
        <v>258</v>
      </c>
      <c r="B7" s="286" t="s">
        <v>259</v>
      </c>
      <c r="C7" s="287"/>
      <c r="D7" s="288"/>
      <c r="E7" s="288"/>
      <c r="F7" s="288"/>
      <c r="G7" s="288"/>
      <c r="H7" s="289"/>
    </row>
    <row r="8" spans="1:8" x14ac:dyDescent="0.2">
      <c r="A8" s="285" t="s">
        <v>260</v>
      </c>
      <c r="B8" s="290" t="s">
        <v>261</v>
      </c>
      <c r="C8" s="291"/>
      <c r="D8" s="292"/>
      <c r="E8" s="292"/>
      <c r="F8" s="292"/>
      <c r="G8" s="292"/>
      <c r="H8" s="293"/>
    </row>
    <row r="9" spans="1:8" x14ac:dyDescent="0.2">
      <c r="A9" s="285" t="s">
        <v>262</v>
      </c>
      <c r="B9" s="286" t="s">
        <v>259</v>
      </c>
      <c r="C9" s="287"/>
      <c r="D9" s="288"/>
      <c r="E9" s="288"/>
      <c r="F9" s="288"/>
      <c r="G9" s="288"/>
      <c r="H9" s="289"/>
    </row>
    <row r="10" spans="1:8" x14ac:dyDescent="0.2">
      <c r="A10" s="285" t="s">
        <v>263</v>
      </c>
      <c r="B10" s="290" t="s">
        <v>264</v>
      </c>
      <c r="C10" s="291"/>
      <c r="D10" s="292"/>
      <c r="E10" s="292"/>
      <c r="F10" s="292"/>
      <c r="G10" s="292"/>
      <c r="H10" s="293"/>
    </row>
    <row r="11" spans="1:8" x14ac:dyDescent="0.2">
      <c r="A11" s="294" t="s">
        <v>265</v>
      </c>
      <c r="B11" s="290" t="s">
        <v>266</v>
      </c>
      <c r="C11" s="291" t="s">
        <v>267</v>
      </c>
      <c r="D11" s="292"/>
      <c r="E11" s="292"/>
      <c r="F11" s="292"/>
      <c r="G11" s="292"/>
      <c r="H11" s="293"/>
    </row>
    <row r="12" spans="1:8" x14ac:dyDescent="0.2">
      <c r="A12" s="285" t="s">
        <v>269</v>
      </c>
      <c r="B12" s="290" t="s">
        <v>268</v>
      </c>
      <c r="C12" s="296"/>
      <c r="D12" s="297"/>
      <c r="E12" s="297"/>
      <c r="F12" s="297"/>
      <c r="G12" s="297"/>
      <c r="H12" s="298"/>
    </row>
    <row r="13" spans="1:8" x14ac:dyDescent="0.2">
      <c r="A13" s="299" t="s">
        <v>270</v>
      </c>
      <c r="B13" s="300" t="s">
        <v>271</v>
      </c>
      <c r="D13" s="297"/>
      <c r="E13" s="297"/>
      <c r="F13" s="297"/>
      <c r="G13" s="297"/>
      <c r="H13" s="298"/>
    </row>
    <row r="14" spans="1:8" x14ac:dyDescent="0.2">
      <c r="A14" s="279" t="s">
        <v>272</v>
      </c>
      <c r="B14" s="301" t="s">
        <v>273</v>
      </c>
      <c r="C14" s="302"/>
      <c r="D14" s="303" t="s">
        <v>274</v>
      </c>
      <c r="E14" s="304"/>
      <c r="F14" s="303" t="s">
        <v>275</v>
      </c>
      <c r="G14" s="304"/>
      <c r="H14" s="278">
        <f>C14*2+E14*G14</f>
        <v>0</v>
      </c>
    </row>
    <row r="15" spans="1:8" x14ac:dyDescent="0.2">
      <c r="A15" s="305"/>
      <c r="B15" s="306"/>
      <c r="C15" s="306"/>
    </row>
    <row r="16" spans="1:8" x14ac:dyDescent="0.2">
      <c r="A16" s="415" t="s">
        <v>276</v>
      </c>
      <c r="B16" s="416"/>
      <c r="C16" s="307"/>
      <c r="D16" s="308" t="s">
        <v>207</v>
      </c>
    </row>
    <row r="17" spans="1:14" x14ac:dyDescent="0.2">
      <c r="A17" s="415" t="s">
        <v>277</v>
      </c>
      <c r="B17" s="416"/>
      <c r="C17" s="307">
        <f>((C16*60)-(SUM(H6:H13:H14)))/60</f>
        <v>0</v>
      </c>
      <c r="D17" s="308" t="s">
        <v>207</v>
      </c>
    </row>
    <row r="18" spans="1:14" x14ac:dyDescent="0.2">
      <c r="A18" s="415" t="s">
        <v>278</v>
      </c>
      <c r="B18" s="416"/>
      <c r="C18" s="309" t="e">
        <f>C17*100/C16</f>
        <v>#DIV/0!</v>
      </c>
      <c r="D18" s="308" t="s">
        <v>205</v>
      </c>
    </row>
    <row r="21" spans="1:14" ht="13.5" customHeight="1" x14ac:dyDescent="0.2">
      <c r="A21" s="276" t="s">
        <v>279</v>
      </c>
      <c r="I21" s="310"/>
      <c r="J21" s="310"/>
      <c r="K21" s="310"/>
      <c r="L21" s="310"/>
      <c r="M21" s="310"/>
      <c r="N21" s="310"/>
    </row>
    <row r="22" spans="1:14" x14ac:dyDescent="0.2">
      <c r="A22" s="276" t="s">
        <v>251</v>
      </c>
      <c r="J22" s="310"/>
      <c r="K22" s="310"/>
      <c r="L22" s="310"/>
      <c r="M22" s="310"/>
      <c r="N22" s="310"/>
    </row>
    <row r="23" spans="1:14" ht="13.5" customHeight="1" x14ac:dyDescent="0.2">
      <c r="A23" s="278" t="s">
        <v>253</v>
      </c>
      <c r="B23" s="417" t="s">
        <v>254</v>
      </c>
      <c r="C23" s="417"/>
      <c r="D23" s="417"/>
      <c r="E23" s="417"/>
      <c r="F23" s="417"/>
      <c r="G23" s="417"/>
      <c r="H23" s="279" t="s">
        <v>255</v>
      </c>
    </row>
    <row r="24" spans="1:14" ht="13.5" customHeight="1" x14ac:dyDescent="0.2">
      <c r="A24" s="280"/>
      <c r="B24" s="281" t="s">
        <v>280</v>
      </c>
      <c r="C24" s="282"/>
      <c r="D24" s="283"/>
      <c r="E24" s="283"/>
      <c r="F24" s="283"/>
      <c r="G24" s="283"/>
      <c r="H24" s="284"/>
    </row>
    <row r="25" spans="1:14" x14ac:dyDescent="0.2">
      <c r="A25" s="285"/>
      <c r="B25" s="290" t="s">
        <v>281</v>
      </c>
      <c r="C25" s="291"/>
      <c r="D25" s="292"/>
      <c r="E25" s="292"/>
      <c r="F25" s="292"/>
      <c r="G25" s="292"/>
      <c r="H25" s="293"/>
    </row>
    <row r="26" spans="1:14" x14ac:dyDescent="0.2">
      <c r="A26" s="294"/>
      <c r="B26" s="290" t="s">
        <v>266</v>
      </c>
      <c r="C26" s="291" t="s">
        <v>267</v>
      </c>
      <c r="D26" s="292"/>
      <c r="E26" s="292"/>
      <c r="F26" s="292"/>
      <c r="G26" s="292"/>
      <c r="H26" s="293"/>
      <c r="L26" s="311"/>
    </row>
    <row r="27" spans="1:14" x14ac:dyDescent="0.2">
      <c r="A27" s="285"/>
      <c r="B27" s="290" t="s">
        <v>281</v>
      </c>
      <c r="C27" s="291"/>
      <c r="D27" s="292"/>
      <c r="E27" s="292"/>
      <c r="F27" s="292"/>
      <c r="G27" s="292"/>
      <c r="H27" s="295"/>
      <c r="L27" s="311"/>
    </row>
    <row r="28" spans="1:14" x14ac:dyDescent="0.2">
      <c r="A28" s="299"/>
      <c r="B28" s="300" t="s">
        <v>282</v>
      </c>
      <c r="D28" s="297"/>
      <c r="E28" s="297"/>
      <c r="F28" s="297"/>
      <c r="G28" s="297"/>
      <c r="H28" s="298"/>
      <c r="L28" s="311"/>
    </row>
    <row r="29" spans="1:14" x14ac:dyDescent="0.2">
      <c r="A29" s="279" t="s">
        <v>272</v>
      </c>
      <c r="B29" s="301" t="s">
        <v>273</v>
      </c>
      <c r="C29" s="302"/>
      <c r="D29" s="303" t="s">
        <v>274</v>
      </c>
      <c r="E29" s="304"/>
      <c r="F29" s="303" t="s">
        <v>275</v>
      </c>
      <c r="G29" s="304"/>
      <c r="H29" s="278">
        <f>C29*2+E29*G29</f>
        <v>0</v>
      </c>
      <c r="L29" s="311"/>
    </row>
    <row r="30" spans="1:14" x14ac:dyDescent="0.2">
      <c r="A30" s="305"/>
      <c r="B30" s="306"/>
      <c r="C30" s="306"/>
      <c r="L30" s="311"/>
    </row>
    <row r="31" spans="1:14" x14ac:dyDescent="0.2">
      <c r="A31" s="415" t="s">
        <v>276</v>
      </c>
      <c r="B31" s="416"/>
      <c r="C31" s="307"/>
      <c r="D31" s="308" t="s">
        <v>207</v>
      </c>
      <c r="L31" s="311"/>
    </row>
    <row r="32" spans="1:14" x14ac:dyDescent="0.2">
      <c r="A32" s="415" t="s">
        <v>277</v>
      </c>
      <c r="B32" s="416"/>
      <c r="C32" s="307">
        <f>((C31*60)-(SUM(H24:H28:H29)))/60</f>
        <v>0</v>
      </c>
      <c r="D32" s="308" t="s">
        <v>207</v>
      </c>
      <c r="L32" s="311"/>
    </row>
    <row r="33" spans="1:12" x14ac:dyDescent="0.2">
      <c r="A33" s="415" t="s">
        <v>278</v>
      </c>
      <c r="B33" s="416"/>
      <c r="C33" s="309" t="e">
        <f>C32*100/C31</f>
        <v>#DIV/0!</v>
      </c>
      <c r="D33" s="308" t="s">
        <v>205</v>
      </c>
      <c r="L33" s="311"/>
    </row>
    <row r="34" spans="1:12" x14ac:dyDescent="0.2">
      <c r="L34" s="311"/>
    </row>
    <row r="35" spans="1:12" x14ac:dyDescent="0.2">
      <c r="L35" s="311"/>
    </row>
    <row r="36" spans="1:12" x14ac:dyDescent="0.2">
      <c r="L36" s="311"/>
    </row>
    <row r="37" spans="1:12" x14ac:dyDescent="0.2">
      <c r="L37" s="311"/>
    </row>
    <row r="38" spans="1:12" x14ac:dyDescent="0.2">
      <c r="L38" s="311"/>
    </row>
    <row r="39" spans="1:12" x14ac:dyDescent="0.2">
      <c r="L39" s="311"/>
    </row>
    <row r="40" spans="1:12" x14ac:dyDescent="0.2">
      <c r="L40" s="311"/>
    </row>
    <row r="41" spans="1:12" x14ac:dyDescent="0.2">
      <c r="L41" s="311"/>
    </row>
    <row r="42" spans="1:12" x14ac:dyDescent="0.2">
      <c r="L42" s="311"/>
    </row>
    <row r="43" spans="1:12" x14ac:dyDescent="0.2">
      <c r="L43" s="311"/>
    </row>
    <row r="44" spans="1:12" x14ac:dyDescent="0.2">
      <c r="L44" s="311"/>
    </row>
    <row r="45" spans="1:12" x14ac:dyDescent="0.2">
      <c r="L45" s="311"/>
    </row>
    <row r="46" spans="1:12" x14ac:dyDescent="0.2">
      <c r="L46" s="311"/>
    </row>
    <row r="47" spans="1:12" x14ac:dyDescent="0.2">
      <c r="L47" s="311"/>
    </row>
    <row r="48" spans="1:12" x14ac:dyDescent="0.2">
      <c r="L48" s="311"/>
    </row>
    <row r="49" spans="12:12" x14ac:dyDescent="0.2">
      <c r="L49" s="311"/>
    </row>
    <row r="50" spans="12:12" x14ac:dyDescent="0.2">
      <c r="L50" s="311"/>
    </row>
    <row r="51" spans="12:12" x14ac:dyDescent="0.2">
      <c r="L51" s="311"/>
    </row>
    <row r="52" spans="12:12" x14ac:dyDescent="0.2">
      <c r="L52" s="311"/>
    </row>
    <row r="53" spans="12:12" x14ac:dyDescent="0.2">
      <c r="L53" s="311"/>
    </row>
    <row r="54" spans="12:12" x14ac:dyDescent="0.2">
      <c r="L54" s="311"/>
    </row>
    <row r="55" spans="12:12" x14ac:dyDescent="0.2">
      <c r="L55" s="311"/>
    </row>
    <row r="56" spans="12:12" x14ac:dyDescent="0.2">
      <c r="L56" s="311"/>
    </row>
    <row r="57" spans="12:12" x14ac:dyDescent="0.2">
      <c r="L57" s="311"/>
    </row>
  </sheetData>
  <mergeCells count="8">
    <mergeCell ref="A32:B32"/>
    <mergeCell ref="A33:B33"/>
    <mergeCell ref="B5:G5"/>
    <mergeCell ref="A16:B16"/>
    <mergeCell ref="A17:B17"/>
    <mergeCell ref="A18:B18"/>
    <mergeCell ref="B23:G23"/>
    <mergeCell ref="A31:B31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付加価値額計画（個人）</vt:lpstr>
      <vt:lpstr>販売計画</vt:lpstr>
      <vt:lpstr>雑収入明細</vt:lpstr>
      <vt:lpstr>経営面積の拡大</vt:lpstr>
      <vt:lpstr>経営コスト</vt:lpstr>
      <vt:lpstr>労働時間の縮減</vt:lpstr>
      <vt:lpstr>規模決定資料</vt:lpstr>
      <vt:lpstr>実作業率</vt:lpstr>
      <vt:lpstr>規模決定資料!Print_Area</vt:lpstr>
      <vt:lpstr>雑収入明細!Print_Area</vt:lpstr>
      <vt:lpstr>販売計画!Print_Area</vt:lpstr>
      <vt:lpstr>'付加価値額計画（個人）'!Print_Area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中国四国農政局</dc:creator>
  <cp:lastModifiedBy>斉藤 桂輔</cp:lastModifiedBy>
  <cp:lastPrinted>2022-07-06T18:03:27Z</cp:lastPrinted>
  <dcterms:created xsi:type="dcterms:W3CDTF">2007-04-09T04:49:51Z</dcterms:created>
  <dcterms:modified xsi:type="dcterms:W3CDTF">2024-01-31T07:13:02Z</dcterms:modified>
</cp:coreProperties>
</file>